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225" windowWidth="19155" windowHeight="10860" activeTab="1"/>
  </bookViews>
  <sheets>
    <sheet name="Sheet1" sheetId="1" r:id="rId1"/>
    <sheet name="BAO CAO 69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S9" i="4" l="1"/>
  <c r="T9" i="4"/>
  <c r="K9" i="4"/>
  <c r="L9" i="4"/>
  <c r="M9" i="4"/>
  <c r="N9" i="4"/>
  <c r="O9" i="4"/>
  <c r="P9" i="4"/>
  <c r="P66" i="4" l="1"/>
  <c r="O66" i="4"/>
  <c r="N66" i="4"/>
  <c r="Q9" i="4" l="1"/>
  <c r="R9" i="4"/>
  <c r="M65" i="4"/>
  <c r="L65" i="4" s="1"/>
  <c r="J65" i="4"/>
  <c r="M64" i="4"/>
  <c r="L64" i="4" s="1"/>
  <c r="J64" i="4"/>
  <c r="M63" i="4"/>
  <c r="L63" i="4" s="1"/>
  <c r="J63" i="4"/>
  <c r="M61" i="4"/>
  <c r="L61" i="4" s="1"/>
  <c r="J61" i="4"/>
  <c r="L60" i="4"/>
  <c r="J60" i="4"/>
  <c r="M59" i="4"/>
  <c r="J59" i="4"/>
  <c r="K58" i="4"/>
  <c r="I58" i="4"/>
  <c r="H57" i="4"/>
  <c r="F57" i="4"/>
  <c r="E57" i="4"/>
  <c r="F56" i="4"/>
  <c r="G55" i="4" s="1"/>
  <c r="E56" i="4"/>
  <c r="H55" i="4"/>
  <c r="E55" i="4"/>
  <c r="H54" i="4"/>
  <c r="G53" i="4" s="1"/>
  <c r="E54" i="4"/>
  <c r="F53" i="4"/>
  <c r="G52" i="4" s="1"/>
  <c r="E53" i="4"/>
  <c r="H52" i="4"/>
  <c r="F52" i="4"/>
  <c r="E52" i="4"/>
  <c r="D51" i="4"/>
  <c r="J32" i="4"/>
  <c r="J27" i="4"/>
  <c r="J22" i="4"/>
  <c r="J14" i="4"/>
  <c r="C9" i="4"/>
  <c r="K9" i="1"/>
  <c r="E51" i="4" l="1"/>
  <c r="J9" i="4"/>
  <c r="I9" i="4" s="1"/>
  <c r="G51" i="4"/>
  <c r="M58" i="4"/>
  <c r="L58" i="4" s="1"/>
  <c r="J58" i="4"/>
  <c r="H51" i="4"/>
  <c r="G54" i="4"/>
  <c r="G56" i="4"/>
  <c r="F51" i="4"/>
  <c r="L59" i="4"/>
  <c r="L64" i="1"/>
  <c r="F60" i="1"/>
  <c r="G59" i="1" s="1"/>
  <c r="F56" i="1"/>
  <c r="F61" i="1"/>
  <c r="F57" i="1"/>
  <c r="G56" i="1" s="1"/>
  <c r="G9" i="4" l="1"/>
  <c r="G50" i="4"/>
  <c r="G55" i="1"/>
  <c r="M69" i="1"/>
  <c r="L69" i="1" s="1"/>
  <c r="M68" i="1"/>
  <c r="L68" i="1" s="1"/>
  <c r="M67" i="1"/>
  <c r="L67" i="1" s="1"/>
  <c r="M65" i="1"/>
  <c r="L65" i="1" s="1"/>
  <c r="M63" i="1"/>
  <c r="L63" i="1" s="1"/>
  <c r="K62" i="1"/>
  <c r="J69" i="1"/>
  <c r="J68" i="1"/>
  <c r="J67" i="1"/>
  <c r="J65" i="1"/>
  <c r="J64" i="1"/>
  <c r="J63" i="1"/>
  <c r="I62" i="1"/>
  <c r="H61" i="1"/>
  <c r="G60" i="1" s="1"/>
  <c r="H59" i="1"/>
  <c r="G58" i="1" s="1"/>
  <c r="H58" i="1"/>
  <c r="G57" i="1" s="1"/>
  <c r="H56" i="1"/>
  <c r="E61" i="1"/>
  <c r="E57" i="1"/>
  <c r="E60" i="1"/>
  <c r="E59" i="1"/>
  <c r="E58" i="1"/>
  <c r="E56" i="1"/>
  <c r="D55" i="1"/>
  <c r="R9" i="1"/>
  <c r="S9" i="1"/>
  <c r="N9" i="1"/>
  <c r="O9" i="1"/>
  <c r="C9" i="1"/>
  <c r="J35" i="1"/>
  <c r="J28" i="1"/>
  <c r="J22" i="1"/>
  <c r="J14" i="1"/>
  <c r="J9" i="1" l="1"/>
  <c r="I9" i="1" s="1"/>
  <c r="Q9" i="1"/>
  <c r="F55" i="1"/>
  <c r="G54" i="1" s="1"/>
  <c r="L9" i="1"/>
  <c r="E55" i="1"/>
  <c r="H55" i="1"/>
  <c r="J62" i="1"/>
  <c r="M62" i="1"/>
  <c r="L62" i="1" s="1"/>
  <c r="G9" i="1" l="1"/>
</calcChain>
</file>

<file path=xl/sharedStrings.xml><?xml version="1.0" encoding="utf-8"?>
<sst xmlns="http://schemas.openxmlformats.org/spreadsheetml/2006/main" count="226" uniqueCount="92">
  <si>
    <t>TÊN ĐƠN VỊ</t>
  </si>
  <si>
    <t>BÁO CÁO KẾT QUẢ TUYỂN SINH NĂM 2017 VÀ KẾ HOẠCH TUYỂN SINH NĂM 2018</t>
  </si>
  <si>
    <t>TT</t>
  </si>
  <si>
    <t>Ngành, Nghề đào tạo</t>
  </si>
  <si>
    <t>Kế hoạch tuyển sinh năm 2017</t>
  </si>
  <si>
    <t>Tổng số</t>
  </si>
  <si>
    <t>Chia theo trình độ</t>
  </si>
  <si>
    <t>CĐ</t>
  </si>
  <si>
    <t>TC</t>
  </si>
  <si>
    <t>SC &amp; đào tạo thường xuyên</t>
  </si>
  <si>
    <t>Kết quả tuyển sinh năm 2017 (tính đến 31/12/2017)</t>
  </si>
  <si>
    <t>Chia theo trình độ đào tạo</t>
  </si>
  <si>
    <t>Tổng CĐ</t>
  </si>
  <si>
    <t>Tuyển mới</t>
  </si>
  <si>
    <t>Liên thông</t>
  </si>
  <si>
    <t>Tổng TC</t>
  </si>
  <si>
    <t>Tốt nghiệp THCS</t>
  </si>
  <si>
    <t>Tốt nghiệp THPT</t>
  </si>
  <si>
    <t>Sơ cấp &amp; đào tạo thường xuyên</t>
  </si>
  <si>
    <t>Kế hoạch tuyển sinh năm 2018</t>
  </si>
  <si>
    <t>Số SV nhập học đầu khóa</t>
  </si>
  <si>
    <t>Số SV đủ điều kiện thi, xét TN</t>
  </si>
  <si>
    <t>Số SV tốt nghiệp</t>
  </si>
  <si>
    <t>Tỷ lệ tốt nghiệp khá, giỏi (%)</t>
  </si>
  <si>
    <t>Trình độ Trung cấp</t>
  </si>
  <si>
    <t>Trình độ Cao đẳng</t>
  </si>
  <si>
    <t>Trình độ sơ cấp và đào tạo thường xuyên</t>
  </si>
  <si>
    <t>Người có việc làm ngay sau khi tốt nghiệp (%)</t>
  </si>
  <si>
    <t>SC</t>
  </si>
  <si>
    <t>Mức lương trung bình (triệu đồng/tháng)</t>
  </si>
  <si>
    <t>Tổng số người tốt nghiệp (CĐ+TC+SC)</t>
  </si>
  <si>
    <t>BÁO CÁO KẾT QUẢ HỌC SINH, SINH VIÊN TỐT NGHIỆP VÀ GIẢI QUYẾT VIỆC LÀM NĂM 2017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</si>
  <si>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</si>
  <si>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</si>
  <si>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</si>
  <si>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</si>
  <si>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</si>
  <si>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</si>
  <si>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</si>
  <si>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</si>
  <si>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</si>
  <si>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</si>
  <si>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</si>
  <si>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</si>
  <si>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</si>
  <si>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</si>
  <si>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</si>
  <si>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</si>
  <si>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</si>
  <si>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kỹ thuật nhiệt</t>
  </si>
  <si>
    <t>Lắp đặt thiết bị lạnh</t>
  </si>
  <si>
    <t>Kỹ thuật máy lạnh và điều hòa không khí</t>
  </si>
  <si>
    <t>Công nghệ kỹ thuật điện, điện tử</t>
  </si>
  <si>
    <t>Công nghệ kỹ thuật cơ điện tử</t>
  </si>
  <si>
    <t>Công nghệ kỹ thuật điều khiển và tự động hóa</t>
  </si>
  <si>
    <t>Điện tử công nghiệp</t>
  </si>
  <si>
    <t>Điện dân dụng</t>
  </si>
  <si>
    <t>Điện công nghiệp</t>
  </si>
  <si>
    <t>Công nghệ may</t>
  </si>
  <si>
    <t>Công nghệ chế tạo dụng cụ</t>
  </si>
  <si>
    <t>Công nghệ sơn ô tô</t>
  </si>
  <si>
    <t>Lắp đặt điện công trình</t>
  </si>
  <si>
    <t>Công nghệ may và thời trang</t>
  </si>
  <si>
    <t>Công nghệ kỹ thuật phần cứng máy tính</t>
  </si>
  <si>
    <t>Kỹ thuật Mạng ngoại vi và thiết bị đầu cuối</t>
  </si>
  <si>
    <t>Công nghệ kỹ thuật điều khiển tự động</t>
  </si>
  <si>
    <t>May thời trang</t>
  </si>
  <si>
    <t>Công nghệ may Veston</t>
  </si>
  <si>
    <t>Quản trị doanh nghiệp vừa và nhỏ</t>
  </si>
  <si>
    <t>Kỹ thuật xây dựng</t>
  </si>
  <si>
    <t>Công nghệ thông tin</t>
  </si>
  <si>
    <t>Công nghệ kỹ thuật ô tô</t>
  </si>
  <si>
    <t>CAO ĐẲNG CHUYÊN NGHIỆP</t>
  </si>
  <si>
    <t>I</t>
  </si>
  <si>
    <t>II</t>
  </si>
  <si>
    <t>TRUNG CẤP CHUYÊN NGHIỆP</t>
  </si>
  <si>
    <t>Điện công nghiệp và dân dụng</t>
  </si>
  <si>
    <t>Bảo trì và sửa chữa ô tô</t>
  </si>
  <si>
    <t>Công nghệ kỹ thuật nhiệt, chuyên ngành Điện lạnh</t>
  </si>
  <si>
    <t>Cơ khí chế tạo</t>
  </si>
  <si>
    <t>Tổng
số</t>
  </si>
  <si>
    <t>Vận hành sửa chữa thiết bị lạnh</t>
  </si>
  <si>
    <t>0.00</t>
  </si>
  <si>
    <t>5.500.000 -
7.000.000</t>
  </si>
  <si>
    <t>5.500.000 -
6.000.000</t>
  </si>
  <si>
    <t>5.000.000 -
7.000.000</t>
  </si>
  <si>
    <t>5.000.000 -
6.500.000</t>
  </si>
  <si>
    <t>III</t>
  </si>
  <si>
    <t>SƠ CẤP NGHỀ VÀ NGẮN HẠN</t>
  </si>
  <si>
    <t>Máy tính và CNTT</t>
  </si>
  <si>
    <t>Công nghệ kỹ thuật điện, điện tử và viễn thông</t>
  </si>
  <si>
    <r>
      <t xml:space="preserve">
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  <r>
      <rPr>
        <sz val="13"/>
        <color indexed="8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</si>
</sst>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0"/>
      <name val="Times New Roman"/>
      <family val="1"/>
    </font>
    <font>
      <sz val="9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/>
    <xf numFmtId="0" fontId="4" fillId="7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right" vertical="center"/>
    </xf>
    <xf numFmtId="0" fontId="7" fillId="4" borderId="1" xfId="0" applyFont="1" applyFill="1" applyBorder="1"/>
    <xf numFmtId="0" fontId="8" fillId="4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0" borderId="0" xfId="0" applyFont="1"/>
    <xf numFmtId="0" fontId="8" fillId="8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49" fontId="8" fillId="0" borderId="7" xfId="0" applyNumberFormat="1" applyFont="1" applyBorder="1" applyAlignment="1">
      <alignment horizontal="left" wrapText="1"/>
    </xf>
    <xf numFmtId="49" fontId="8" fillId="0" borderId="6" xfId="0" applyNumberFormat="1" applyFont="1" applyBorder="1" applyAlignment="1">
      <alignment horizontal="left" wrapText="1"/>
    </xf>
    <xf numFmtId="49" fontId="8" fillId="0" borderId="8" xfId="0" applyNumberFormat="1" applyFont="1" applyBorder="1" applyAlignment="1">
      <alignment horizontal="left" wrapText="1"/>
    </xf>
    <xf numFmtId="0" fontId="8" fillId="2" borderId="1" xfId="0" applyFont="1" applyFill="1" applyBorder="1"/>
    <xf numFmtId="0" fontId="10" fillId="3" borderId="1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wrapText="1"/>
    </xf>
    <xf numFmtId="2" fontId="8" fillId="2" borderId="1" xfId="0" applyNumberFormat="1" applyFont="1" applyFill="1" applyBorder="1"/>
    <xf numFmtId="2" fontId="10" fillId="3" borderId="1" xfId="0" applyNumberFormat="1" applyFont="1" applyFill="1" applyBorder="1"/>
    <xf numFmtId="2" fontId="8" fillId="3" borderId="1" xfId="0" applyNumberFormat="1" applyFont="1" applyFill="1" applyBorder="1"/>
    <xf numFmtId="0" fontId="3" fillId="0" borderId="0" xfId="0" applyFont="1" applyAlignment="1">
      <alignment horizontal="center" vertical="center"/>
    </xf>
    <xf numFmtId="0" fontId="2" fillId="8" borderId="9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3" fillId="0" borderId="0" xfId="0" applyFont="1"/>
    <xf numFmtId="2" fontId="14" fillId="2" borderId="1" xfId="0" applyNumberFormat="1" applyFont="1" applyFill="1" applyBorder="1"/>
    <xf numFmtId="0" fontId="12" fillId="3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left" vertical="center"/>
    </xf>
    <xf numFmtId="0" fontId="7" fillId="9" borderId="1" xfId="0" applyFont="1" applyFill="1" applyBorder="1" applyAlignment="1">
      <alignment horizontal="right" vertical="center"/>
    </xf>
    <xf numFmtId="0" fontId="7" fillId="9" borderId="0" xfId="0" applyFont="1" applyFill="1"/>
    <xf numFmtId="0" fontId="8" fillId="9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left" vertical="center"/>
    </xf>
    <xf numFmtId="0" fontId="8" fillId="9" borderId="1" xfId="0" applyFont="1" applyFill="1" applyBorder="1"/>
    <xf numFmtId="0" fontId="8" fillId="9" borderId="0" xfId="0" applyFont="1" applyFill="1"/>
    <xf numFmtId="0" fontId="4" fillId="9" borderId="1" xfId="0" applyFont="1" applyFill="1" applyBorder="1" applyAlignment="1">
      <alignment horizontal="left" vertical="center"/>
    </xf>
    <xf numFmtId="0" fontId="7" fillId="9" borderId="1" xfId="0" applyFont="1" applyFill="1" applyBorder="1"/>
    <xf numFmtId="0" fontId="8" fillId="9" borderId="1" xfId="0" applyFont="1" applyFill="1" applyBorder="1" applyAlignment="1">
      <alignment horizontal="right" vertical="center"/>
    </xf>
    <xf numFmtId="0" fontId="1" fillId="10" borderId="1" xfId="0" applyFont="1" applyFill="1" applyBorder="1"/>
    <xf numFmtId="0" fontId="8" fillId="0" borderId="1" xfId="0" quotePrefix="1" applyFont="1" applyBorder="1" applyAlignment="1">
      <alignment horizontal="center" vertical="center" wrapText="1"/>
    </xf>
    <xf numFmtId="0" fontId="8" fillId="6" borderId="1" xfId="0" applyFont="1" applyFill="1" applyBorder="1"/>
    <xf numFmtId="0" fontId="7" fillId="2" borderId="0" xfId="0" applyFont="1" applyFill="1"/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9" fontId="8" fillId="2" borderId="7" xfId="0" applyNumberFormat="1" applyFont="1" applyFill="1" applyBorder="1" applyAlignment="1">
      <alignment horizontal="left" wrapText="1"/>
    </xf>
    <xf numFmtId="49" fontId="8" fillId="2" borderId="6" xfId="0" applyNumberFormat="1" applyFont="1" applyFill="1" applyBorder="1" applyAlignment="1">
      <alignment horizontal="left" wrapText="1"/>
    </xf>
    <xf numFmtId="3" fontId="15" fillId="6" borderId="1" xfId="0" quotePrefix="1" applyNumberFormat="1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3" fontId="15" fillId="6" borderId="2" xfId="0" quotePrefix="1" applyNumberFormat="1" applyFont="1" applyFill="1" applyBorder="1" applyAlignment="1">
      <alignment horizontal="center" vertical="center" wrapText="1"/>
    </xf>
    <xf numFmtId="3" fontId="15" fillId="6" borderId="10" xfId="0" quotePrefix="1" applyNumberFormat="1" applyFont="1" applyFill="1" applyBorder="1" applyAlignment="1">
      <alignment horizontal="center" vertical="center" wrapText="1"/>
    </xf>
    <xf numFmtId="3" fontId="15" fillId="6" borderId="3" xfId="0" quotePrefix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0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1133474</xdr:colOff>
      <xdr:row>1</xdr:row>
      <xdr:rowOff>409575</xdr:rowOff>
    </xdr:from>
    <xdr:to>
      <xdr:col>1</xdr:col>
      <xdr:colOff>2419349</xdr:colOff>
      <xdr:row>1</xdr:row>
      <xdr:rowOff>409575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504949" y="6000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9"/>
  <sheetViews>
    <sheetView topLeftCell="A31" workbookViewId="0">
      <selection activeCell="A41" sqref="A41:XFD41"/>
    </sheetView>
  </sheetViews>
  <sheetFormatPr defaultRowHeight="15" x14ac:dyDescent="0.25"/>
  <cols>
    <col min="1" max="1" width="5.5703125" style="1" customWidth="1"/>
    <col min="2" max="2" width="45.28515625" style="1" customWidth="1"/>
    <col min="3" max="5" width="5.7109375" style="1" customWidth="1"/>
    <col min="6" max="20" width="8.28515625" style="1" customWidth="1"/>
    <col min="21" max="23" width="9.140625" style="1" customWidth="1"/>
    <col min="24" max="16384" width="9.140625" style="1"/>
  </cols>
  <sheetData>
    <row r="1" spans="1:20" x14ac:dyDescent="0.25">
      <c r="A1" s="2" t="s">
        <v>0</v>
      </c>
    </row>
    <row r="3" spans="1:20" ht="21.75" customHeight="1" x14ac:dyDescent="0.25">
      <c r="A3" s="79" t="s">
        <v>1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</row>
    <row r="5" spans="1:20" s="49" customFormat="1" ht="28.5" customHeight="1" x14ac:dyDescent="0.2">
      <c r="A5" s="96" t="s">
        <v>2</v>
      </c>
      <c r="B5" s="96" t="s">
        <v>3</v>
      </c>
      <c r="C5" s="97" t="s">
        <v>4</v>
      </c>
      <c r="D5" s="97"/>
      <c r="E5" s="97"/>
      <c r="F5" s="97"/>
      <c r="G5" s="78" t="s">
        <v>10</v>
      </c>
      <c r="H5" s="78"/>
      <c r="I5" s="78"/>
      <c r="J5" s="78"/>
      <c r="K5" s="78"/>
      <c r="L5" s="78"/>
      <c r="M5" s="78"/>
      <c r="N5" s="78"/>
      <c r="O5" s="78"/>
      <c r="P5" s="78"/>
      <c r="Q5" s="94" t="s">
        <v>19</v>
      </c>
      <c r="R5" s="94"/>
      <c r="S5" s="94"/>
      <c r="T5" s="94"/>
    </row>
    <row r="6" spans="1:20" s="49" customFormat="1" ht="25.5" customHeight="1" x14ac:dyDescent="0.2">
      <c r="A6" s="96"/>
      <c r="B6" s="96"/>
      <c r="C6" s="97" t="s">
        <v>5</v>
      </c>
      <c r="D6" s="97" t="s">
        <v>6</v>
      </c>
      <c r="E6" s="97"/>
      <c r="F6" s="97"/>
      <c r="G6" s="78" t="s">
        <v>80</v>
      </c>
      <c r="H6" s="55"/>
      <c r="I6" s="78" t="s">
        <v>11</v>
      </c>
      <c r="J6" s="78"/>
      <c r="K6" s="78"/>
      <c r="L6" s="78"/>
      <c r="M6" s="78"/>
      <c r="N6" s="78"/>
      <c r="O6" s="78"/>
      <c r="P6" s="78"/>
      <c r="Q6" s="94" t="s">
        <v>5</v>
      </c>
      <c r="R6" s="94" t="s">
        <v>11</v>
      </c>
      <c r="S6" s="94"/>
      <c r="T6" s="94"/>
    </row>
    <row r="7" spans="1:20" s="49" customFormat="1" ht="60" customHeight="1" x14ac:dyDescent="0.2">
      <c r="A7" s="96"/>
      <c r="B7" s="96"/>
      <c r="C7" s="97"/>
      <c r="D7" s="98" t="s">
        <v>7</v>
      </c>
      <c r="E7" s="98" t="s">
        <v>8</v>
      </c>
      <c r="F7" s="98" t="s">
        <v>9</v>
      </c>
      <c r="G7" s="78"/>
      <c r="H7" s="55"/>
      <c r="I7" s="78" t="s">
        <v>7</v>
      </c>
      <c r="J7" s="78"/>
      <c r="K7" s="78"/>
      <c r="L7" s="78" t="s">
        <v>8</v>
      </c>
      <c r="M7" s="78"/>
      <c r="N7" s="78"/>
      <c r="O7" s="78"/>
      <c r="P7" s="78" t="s">
        <v>18</v>
      </c>
      <c r="Q7" s="94"/>
      <c r="R7" s="95" t="s">
        <v>7</v>
      </c>
      <c r="S7" s="95" t="s">
        <v>8</v>
      </c>
      <c r="T7" s="95" t="s">
        <v>9</v>
      </c>
    </row>
    <row r="8" spans="1:20" s="49" customFormat="1" ht="38.25" x14ac:dyDescent="0.2">
      <c r="A8" s="96"/>
      <c r="B8" s="96"/>
      <c r="C8" s="97"/>
      <c r="D8" s="99"/>
      <c r="E8" s="99"/>
      <c r="F8" s="99"/>
      <c r="G8" s="78"/>
      <c r="H8" s="55"/>
      <c r="I8" s="56" t="s">
        <v>12</v>
      </c>
      <c r="J8" s="56" t="s">
        <v>13</v>
      </c>
      <c r="K8" s="56" t="s">
        <v>14</v>
      </c>
      <c r="L8" s="56" t="s">
        <v>15</v>
      </c>
      <c r="M8" s="56"/>
      <c r="N8" s="56" t="s">
        <v>16</v>
      </c>
      <c r="O8" s="56" t="s">
        <v>17</v>
      </c>
      <c r="P8" s="78"/>
      <c r="Q8" s="94"/>
      <c r="R8" s="95"/>
      <c r="S8" s="95"/>
      <c r="T8" s="95"/>
    </row>
    <row r="9" spans="1:20" s="11" customFormat="1" ht="15.75" x14ac:dyDescent="0.25">
      <c r="A9" s="5"/>
      <c r="B9" s="5"/>
      <c r="C9" s="21">
        <f>SUM(D9:E9)</f>
        <v>5000</v>
      </c>
      <c r="D9" s="21">
        <v>3800</v>
      </c>
      <c r="E9" s="21">
        <v>1200</v>
      </c>
      <c r="F9" s="6"/>
      <c r="G9" s="8">
        <f>I9+L9</f>
        <v>5097</v>
      </c>
      <c r="H9" s="8"/>
      <c r="I9" s="8">
        <f>SUM(J9:K9)</f>
        <v>3715</v>
      </c>
      <c r="J9" s="8">
        <f>SUM(J10:J48)</f>
        <v>3633</v>
      </c>
      <c r="K9" s="8">
        <f>SUM(K10:K48)</f>
        <v>82</v>
      </c>
      <c r="L9" s="8">
        <f>SUM(N9:O9)</f>
        <v>1382</v>
      </c>
      <c r="M9" s="8"/>
      <c r="N9" s="8">
        <f>SUM(N10:N45)</f>
        <v>1305</v>
      </c>
      <c r="O9" s="8">
        <f>SUM(O10:O45)</f>
        <v>77</v>
      </c>
      <c r="P9" s="7"/>
      <c r="Q9" s="9">
        <f>R9+S9</f>
        <v>5800</v>
      </c>
      <c r="R9" s="10">
        <f>SUM(R10:R48)</f>
        <v>4350</v>
      </c>
      <c r="S9" s="10">
        <f>SUM(S10:S48)</f>
        <v>1450</v>
      </c>
      <c r="T9" s="10"/>
    </row>
    <row r="10" spans="1:20" s="11" customFormat="1" ht="15.75" x14ac:dyDescent="0.25">
      <c r="A10" s="12">
        <v>1</v>
      </c>
      <c r="B10" s="3" t="s">
        <v>32</v>
      </c>
      <c r="C10" s="13"/>
      <c r="D10" s="13"/>
      <c r="E10" s="13"/>
      <c r="F10" s="14"/>
      <c r="G10" s="15"/>
      <c r="H10" s="15"/>
      <c r="I10" s="15"/>
      <c r="J10" s="18">
        <v>110</v>
      </c>
      <c r="K10" s="15"/>
      <c r="L10" s="15"/>
      <c r="M10" s="15"/>
      <c r="N10" s="15"/>
      <c r="O10" s="15"/>
      <c r="P10" s="15"/>
      <c r="Q10" s="16"/>
      <c r="R10" s="16">
        <v>150</v>
      </c>
      <c r="S10" s="16"/>
      <c r="T10" s="16"/>
    </row>
    <row r="11" spans="1:20" s="11" customFormat="1" ht="15.75" x14ac:dyDescent="0.25">
      <c r="A11" s="12">
        <v>2</v>
      </c>
      <c r="B11" s="20" t="s">
        <v>63</v>
      </c>
      <c r="C11" s="13"/>
      <c r="D11" s="13"/>
      <c r="E11" s="13"/>
      <c r="F11" s="14"/>
      <c r="G11" s="15"/>
      <c r="H11" s="15"/>
      <c r="I11" s="15"/>
      <c r="J11" s="18"/>
      <c r="K11" s="15"/>
      <c r="L11" s="15"/>
      <c r="M11" s="15"/>
      <c r="N11" s="15">
        <v>54</v>
      </c>
      <c r="O11" s="15"/>
      <c r="P11" s="15"/>
      <c r="Q11" s="16"/>
      <c r="R11" s="16"/>
      <c r="S11" s="16">
        <v>50</v>
      </c>
      <c r="T11" s="16"/>
    </row>
    <row r="12" spans="1:20" s="11" customFormat="1" ht="15.75" x14ac:dyDescent="0.25">
      <c r="A12" s="12">
        <v>3</v>
      </c>
      <c r="B12" s="3" t="s">
        <v>33</v>
      </c>
      <c r="C12" s="14"/>
      <c r="D12" s="14"/>
      <c r="E12" s="14"/>
      <c r="F12" s="14"/>
      <c r="G12" s="15"/>
      <c r="H12" s="15"/>
      <c r="I12" s="15"/>
      <c r="J12" s="18">
        <v>106</v>
      </c>
      <c r="K12" s="15"/>
      <c r="L12" s="15"/>
      <c r="M12" s="15"/>
      <c r="N12" s="15">
        <v>71</v>
      </c>
      <c r="O12" s="15"/>
      <c r="P12" s="15"/>
      <c r="Q12" s="16"/>
      <c r="R12" s="16">
        <v>150</v>
      </c>
      <c r="S12" s="16">
        <v>50</v>
      </c>
      <c r="T12" s="16"/>
    </row>
    <row r="13" spans="1:20" s="11" customFormat="1" ht="15.75" x14ac:dyDescent="0.25">
      <c r="A13" s="12">
        <v>4</v>
      </c>
      <c r="B13" s="3" t="s">
        <v>34</v>
      </c>
      <c r="C13" s="14"/>
      <c r="D13" s="14"/>
      <c r="E13" s="14"/>
      <c r="F13" s="14"/>
      <c r="G13" s="15"/>
      <c r="H13" s="15"/>
      <c r="I13" s="15"/>
      <c r="J13" s="18">
        <v>39</v>
      </c>
      <c r="K13" s="15"/>
      <c r="L13" s="15"/>
      <c r="M13" s="15"/>
      <c r="N13" s="15">
        <v>78</v>
      </c>
      <c r="O13" s="15"/>
      <c r="P13" s="15"/>
      <c r="Q13" s="16"/>
      <c r="R13" s="16">
        <v>150</v>
      </c>
      <c r="S13" s="16">
        <v>50</v>
      </c>
      <c r="T13" s="16"/>
    </row>
    <row r="14" spans="1:20" s="11" customFormat="1" ht="15.75" x14ac:dyDescent="0.25">
      <c r="A14" s="12">
        <v>5</v>
      </c>
      <c r="B14" s="3" t="s">
        <v>35</v>
      </c>
      <c r="C14" s="14"/>
      <c r="D14" s="14"/>
      <c r="E14" s="14"/>
      <c r="F14" s="14"/>
      <c r="G14" s="15"/>
      <c r="H14" s="15"/>
      <c r="I14" s="15"/>
      <c r="J14" s="18">
        <f>70+50</f>
        <v>120</v>
      </c>
      <c r="K14" s="15">
        <v>12</v>
      </c>
      <c r="L14" s="15"/>
      <c r="M14" s="15"/>
      <c r="N14" s="15">
        <v>88</v>
      </c>
      <c r="O14" s="15">
        <v>45</v>
      </c>
      <c r="P14" s="15"/>
      <c r="Q14" s="16"/>
      <c r="R14" s="16">
        <v>150</v>
      </c>
      <c r="S14" s="16">
        <v>50</v>
      </c>
      <c r="T14" s="16"/>
    </row>
    <row r="15" spans="1:20" s="11" customFormat="1" ht="15.75" x14ac:dyDescent="0.25">
      <c r="A15" s="12">
        <v>6</v>
      </c>
      <c r="B15" s="3" t="s">
        <v>36</v>
      </c>
      <c r="C15" s="14"/>
      <c r="D15" s="14"/>
      <c r="E15" s="14"/>
      <c r="F15" s="14"/>
      <c r="G15" s="15"/>
      <c r="H15" s="15"/>
      <c r="I15" s="15"/>
      <c r="J15" s="18">
        <v>41</v>
      </c>
      <c r="K15" s="15"/>
      <c r="L15" s="15"/>
      <c r="M15" s="15"/>
      <c r="N15" s="15">
        <v>31</v>
      </c>
      <c r="O15" s="15"/>
      <c r="P15" s="15"/>
      <c r="Q15" s="16"/>
      <c r="R15" s="16">
        <v>150</v>
      </c>
      <c r="S15" s="16">
        <v>50</v>
      </c>
      <c r="T15" s="16"/>
    </row>
    <row r="16" spans="1:20" s="11" customFormat="1" ht="15.75" x14ac:dyDescent="0.25">
      <c r="A16" s="12">
        <v>7</v>
      </c>
      <c r="B16" s="3" t="s">
        <v>37</v>
      </c>
      <c r="C16" s="14"/>
      <c r="D16" s="14"/>
      <c r="E16" s="14"/>
      <c r="F16" s="14"/>
      <c r="G16" s="15"/>
      <c r="H16" s="15"/>
      <c r="I16" s="15"/>
      <c r="J16" s="18">
        <v>26</v>
      </c>
      <c r="K16" s="15"/>
      <c r="L16" s="15"/>
      <c r="M16" s="15"/>
      <c r="N16" s="15">
        <v>0</v>
      </c>
      <c r="O16" s="15"/>
      <c r="P16" s="15"/>
      <c r="Q16" s="16"/>
      <c r="R16" s="16">
        <v>150</v>
      </c>
      <c r="S16" s="16">
        <v>50</v>
      </c>
      <c r="T16" s="16"/>
    </row>
    <row r="17" spans="1:20" s="11" customFormat="1" ht="15.75" x14ac:dyDescent="0.25">
      <c r="A17" s="12">
        <v>8</v>
      </c>
      <c r="B17" s="4" t="s">
        <v>38</v>
      </c>
      <c r="C17" s="14"/>
      <c r="D17" s="14"/>
      <c r="E17" s="14"/>
      <c r="F17" s="14"/>
      <c r="G17" s="15"/>
      <c r="H17" s="15"/>
      <c r="I17" s="15"/>
      <c r="J17" s="18">
        <v>104</v>
      </c>
      <c r="K17" s="15"/>
      <c r="L17" s="15"/>
      <c r="M17" s="15"/>
      <c r="N17" s="15">
        <v>96</v>
      </c>
      <c r="O17" s="15"/>
      <c r="P17" s="15"/>
      <c r="Q17" s="16"/>
      <c r="R17" s="16">
        <v>150</v>
      </c>
      <c r="S17" s="16">
        <v>50</v>
      </c>
      <c r="T17" s="16"/>
    </row>
    <row r="18" spans="1:20" s="11" customFormat="1" ht="15.75" x14ac:dyDescent="0.25">
      <c r="A18" s="12">
        <v>9</v>
      </c>
      <c r="B18" s="3" t="s">
        <v>39</v>
      </c>
      <c r="C18" s="14"/>
      <c r="D18" s="14"/>
      <c r="E18" s="14"/>
      <c r="F18" s="14"/>
      <c r="G18" s="15"/>
      <c r="H18" s="15"/>
      <c r="I18" s="15"/>
      <c r="J18" s="18">
        <v>0</v>
      </c>
      <c r="K18" s="15"/>
      <c r="L18" s="15"/>
      <c r="M18" s="15"/>
      <c r="N18" s="15">
        <v>0</v>
      </c>
      <c r="O18" s="15"/>
      <c r="P18" s="15"/>
      <c r="Q18" s="16"/>
      <c r="R18" s="16">
        <v>150</v>
      </c>
      <c r="S18" s="16">
        <v>50</v>
      </c>
      <c r="T18" s="16"/>
    </row>
    <row r="19" spans="1:20" s="11" customFormat="1" ht="15.75" x14ac:dyDescent="0.25">
      <c r="A19" s="12">
        <v>10</v>
      </c>
      <c r="B19" s="3" t="s">
        <v>40</v>
      </c>
      <c r="C19" s="14"/>
      <c r="D19" s="14"/>
      <c r="E19" s="14"/>
      <c r="F19" s="14"/>
      <c r="G19" s="15"/>
      <c r="H19" s="15"/>
      <c r="I19" s="15"/>
      <c r="J19" s="18">
        <v>67</v>
      </c>
      <c r="K19" s="15"/>
      <c r="L19" s="15"/>
      <c r="M19" s="15"/>
      <c r="N19" s="15">
        <v>57</v>
      </c>
      <c r="O19" s="15"/>
      <c r="P19" s="15"/>
      <c r="Q19" s="16"/>
      <c r="R19" s="16">
        <v>150</v>
      </c>
      <c r="S19" s="16">
        <v>50</v>
      </c>
      <c r="T19" s="16"/>
    </row>
    <row r="20" spans="1:20" s="60" customFormat="1" ht="15.75" x14ac:dyDescent="0.25">
      <c r="A20" s="57">
        <v>11</v>
      </c>
      <c r="B20" s="65" t="s">
        <v>41</v>
      </c>
      <c r="C20" s="57"/>
      <c r="D20" s="57"/>
      <c r="E20" s="57"/>
      <c r="F20" s="57"/>
      <c r="G20" s="57"/>
      <c r="H20" s="57"/>
      <c r="I20" s="57"/>
      <c r="J20" s="66">
        <v>71</v>
      </c>
      <c r="K20" s="57"/>
      <c r="L20" s="57"/>
      <c r="M20" s="57"/>
      <c r="N20" s="57">
        <v>74</v>
      </c>
      <c r="O20" s="57"/>
      <c r="P20" s="57"/>
      <c r="Q20" s="57"/>
      <c r="R20" s="57"/>
      <c r="S20" s="57"/>
      <c r="T20" s="57"/>
    </row>
    <row r="21" spans="1:20" s="11" customFormat="1" ht="15.75" x14ac:dyDescent="0.25">
      <c r="A21" s="12">
        <v>12</v>
      </c>
      <c r="B21" s="20" t="s">
        <v>68</v>
      </c>
      <c r="C21" s="14"/>
      <c r="D21" s="14"/>
      <c r="E21" s="14"/>
      <c r="F21" s="14"/>
      <c r="G21" s="15"/>
      <c r="H21" s="15"/>
      <c r="I21" s="15"/>
      <c r="J21" s="18"/>
      <c r="K21" s="15"/>
      <c r="L21" s="15"/>
      <c r="M21" s="15"/>
      <c r="N21" s="15"/>
      <c r="O21" s="15"/>
      <c r="P21" s="15"/>
      <c r="Q21" s="16"/>
      <c r="R21" s="16">
        <v>150</v>
      </c>
      <c r="S21" s="16">
        <v>50</v>
      </c>
      <c r="T21" s="16"/>
    </row>
    <row r="22" spans="1:20" s="11" customFormat="1" ht="15.75" x14ac:dyDescent="0.25">
      <c r="A22" s="12">
        <v>13</v>
      </c>
      <c r="B22" s="3" t="s">
        <v>42</v>
      </c>
      <c r="C22" s="14"/>
      <c r="D22" s="14"/>
      <c r="E22" s="14"/>
      <c r="F22" s="14"/>
      <c r="G22" s="15"/>
      <c r="H22" s="15"/>
      <c r="I22" s="15"/>
      <c r="J22" s="18">
        <f>555+50</f>
        <v>605</v>
      </c>
      <c r="K22" s="15">
        <v>20</v>
      </c>
      <c r="L22" s="15"/>
      <c r="M22" s="15"/>
      <c r="N22" s="15">
        <v>103</v>
      </c>
      <c r="O22" s="15"/>
      <c r="P22" s="15"/>
      <c r="Q22" s="16"/>
      <c r="R22" s="16">
        <v>150</v>
      </c>
      <c r="S22" s="16">
        <v>50</v>
      </c>
      <c r="T22" s="16"/>
    </row>
    <row r="23" spans="1:20" s="11" customFormat="1" ht="15.75" x14ac:dyDescent="0.25">
      <c r="A23" s="12">
        <v>14</v>
      </c>
      <c r="B23" s="3" t="s">
        <v>43</v>
      </c>
      <c r="C23" s="14"/>
      <c r="D23" s="14"/>
      <c r="E23" s="14"/>
      <c r="F23" s="14"/>
      <c r="G23" s="15"/>
      <c r="H23" s="15"/>
      <c r="I23" s="15"/>
      <c r="J23" s="18">
        <v>153</v>
      </c>
      <c r="K23" s="15"/>
      <c r="L23" s="15"/>
      <c r="M23" s="15"/>
      <c r="N23" s="15"/>
      <c r="O23" s="15"/>
      <c r="P23" s="15"/>
      <c r="Q23" s="16"/>
      <c r="R23" s="16">
        <v>150</v>
      </c>
      <c r="S23" s="16"/>
      <c r="T23" s="16"/>
    </row>
    <row r="24" spans="1:20" s="11" customFormat="1" ht="15.75" x14ac:dyDescent="0.25">
      <c r="A24" s="12">
        <v>15</v>
      </c>
      <c r="B24" s="20" t="s">
        <v>59</v>
      </c>
      <c r="C24" s="14"/>
      <c r="D24" s="14"/>
      <c r="E24" s="14"/>
      <c r="F24" s="14"/>
      <c r="G24" s="15"/>
      <c r="H24" s="15"/>
      <c r="I24" s="15"/>
      <c r="J24" s="18"/>
      <c r="K24" s="15"/>
      <c r="L24" s="15"/>
      <c r="M24" s="15"/>
      <c r="N24" s="15">
        <v>0</v>
      </c>
      <c r="O24" s="15"/>
      <c r="P24" s="15"/>
      <c r="Q24" s="16"/>
      <c r="R24" s="16"/>
      <c r="S24" s="16">
        <v>50</v>
      </c>
      <c r="T24" s="16"/>
    </row>
    <row r="25" spans="1:20" s="11" customFormat="1" ht="15.75" x14ac:dyDescent="0.25">
      <c r="A25" s="12">
        <v>16</v>
      </c>
      <c r="B25" s="3" t="s">
        <v>44</v>
      </c>
      <c r="C25" s="14"/>
      <c r="D25" s="14"/>
      <c r="E25" s="14"/>
      <c r="F25" s="14"/>
      <c r="G25" s="15"/>
      <c r="H25" s="15"/>
      <c r="I25" s="15"/>
      <c r="J25" s="18">
        <v>22</v>
      </c>
      <c r="K25" s="15"/>
      <c r="L25" s="15"/>
      <c r="M25" s="15"/>
      <c r="N25" s="15">
        <v>37</v>
      </c>
      <c r="O25" s="15"/>
      <c r="P25" s="15"/>
      <c r="Q25" s="16"/>
      <c r="R25" s="16">
        <v>150</v>
      </c>
      <c r="S25" s="16">
        <v>50</v>
      </c>
      <c r="T25" s="16"/>
    </row>
    <row r="26" spans="1:20" s="64" customFormat="1" ht="15.75" x14ac:dyDescent="0.25">
      <c r="A26" s="61">
        <v>17</v>
      </c>
      <c r="B26" s="62" t="s">
        <v>45</v>
      </c>
      <c r="C26" s="61"/>
      <c r="D26" s="61"/>
      <c r="E26" s="61"/>
      <c r="F26" s="61"/>
      <c r="G26" s="61"/>
      <c r="H26" s="61"/>
      <c r="I26" s="61"/>
      <c r="J26" s="63">
        <v>0</v>
      </c>
      <c r="K26" s="61"/>
      <c r="L26" s="61"/>
      <c r="M26" s="61"/>
      <c r="N26" s="61">
        <v>0</v>
      </c>
      <c r="O26" s="61"/>
      <c r="P26" s="61"/>
      <c r="Q26" s="61"/>
      <c r="R26" s="61"/>
      <c r="S26" s="61"/>
      <c r="T26" s="61"/>
    </row>
    <row r="27" spans="1:20" s="11" customFormat="1" ht="15.75" x14ac:dyDescent="0.25">
      <c r="A27" s="12">
        <v>18</v>
      </c>
      <c r="B27" s="3" t="s">
        <v>46</v>
      </c>
      <c r="C27" s="14"/>
      <c r="D27" s="14"/>
      <c r="E27" s="14"/>
      <c r="F27" s="14"/>
      <c r="G27" s="15"/>
      <c r="H27" s="15"/>
      <c r="I27" s="15"/>
      <c r="J27" s="18">
        <v>44</v>
      </c>
      <c r="K27" s="15"/>
      <c r="L27" s="15"/>
      <c r="M27" s="15"/>
      <c r="N27" s="15">
        <v>0</v>
      </c>
      <c r="O27" s="15"/>
      <c r="P27" s="15"/>
      <c r="Q27" s="16"/>
      <c r="R27" s="16">
        <v>150</v>
      </c>
      <c r="S27" s="16">
        <v>50</v>
      </c>
      <c r="T27" s="16"/>
    </row>
    <row r="28" spans="1:20" s="11" customFormat="1" ht="15.75" x14ac:dyDescent="0.25">
      <c r="A28" s="12">
        <v>19</v>
      </c>
      <c r="B28" s="3" t="s">
        <v>47</v>
      </c>
      <c r="C28" s="14"/>
      <c r="D28" s="14"/>
      <c r="E28" s="14"/>
      <c r="F28" s="14"/>
      <c r="G28" s="15"/>
      <c r="H28" s="15"/>
      <c r="I28" s="15"/>
      <c r="J28" s="18">
        <f>927+50</f>
        <v>977</v>
      </c>
      <c r="K28" s="15">
        <v>21</v>
      </c>
      <c r="L28" s="15"/>
      <c r="M28" s="15"/>
      <c r="N28" s="15">
        <v>229</v>
      </c>
      <c r="O28" s="15"/>
      <c r="P28" s="15"/>
      <c r="Q28" s="16"/>
      <c r="R28" s="16">
        <v>150</v>
      </c>
      <c r="S28" s="16">
        <v>50</v>
      </c>
      <c r="T28" s="16"/>
    </row>
    <row r="29" spans="1:20" s="60" customFormat="1" ht="15.75" x14ac:dyDescent="0.25">
      <c r="A29" s="57">
        <v>20</v>
      </c>
      <c r="B29" s="65" t="s">
        <v>48</v>
      </c>
      <c r="C29" s="57"/>
      <c r="D29" s="57"/>
      <c r="E29" s="57"/>
      <c r="F29" s="57"/>
      <c r="G29" s="57"/>
      <c r="H29" s="57"/>
      <c r="I29" s="57"/>
      <c r="J29" s="66">
        <v>0</v>
      </c>
      <c r="K29" s="57"/>
      <c r="L29" s="57"/>
      <c r="M29" s="57"/>
      <c r="N29" s="57">
        <v>0</v>
      </c>
      <c r="O29" s="57"/>
      <c r="P29" s="57"/>
      <c r="Q29" s="57"/>
      <c r="R29" s="57"/>
      <c r="S29" s="57"/>
      <c r="T29" s="57"/>
    </row>
    <row r="30" spans="1:20" s="60" customFormat="1" ht="15.75" x14ac:dyDescent="0.25">
      <c r="A30" s="57">
        <v>21</v>
      </c>
      <c r="B30" s="65" t="s">
        <v>60</v>
      </c>
      <c r="C30" s="57"/>
      <c r="D30" s="57"/>
      <c r="E30" s="57"/>
      <c r="F30" s="57"/>
      <c r="G30" s="57"/>
      <c r="H30" s="57"/>
      <c r="I30" s="57"/>
      <c r="J30" s="66"/>
      <c r="K30" s="57"/>
      <c r="L30" s="57"/>
      <c r="M30" s="57"/>
      <c r="N30" s="57">
        <v>0</v>
      </c>
      <c r="O30" s="57"/>
      <c r="P30" s="57"/>
      <c r="Q30" s="57"/>
      <c r="R30" s="57"/>
      <c r="S30" s="57"/>
      <c r="T30" s="57"/>
    </row>
    <row r="31" spans="1:20" s="11" customFormat="1" ht="15.75" x14ac:dyDescent="0.25">
      <c r="A31" s="12">
        <v>22</v>
      </c>
      <c r="B31" s="3" t="s">
        <v>49</v>
      </c>
      <c r="C31" s="14"/>
      <c r="D31" s="14"/>
      <c r="E31" s="14"/>
      <c r="F31" s="14"/>
      <c r="G31" s="15"/>
      <c r="H31" s="15"/>
      <c r="I31" s="15"/>
      <c r="J31" s="18">
        <v>64</v>
      </c>
      <c r="K31" s="15"/>
      <c r="L31" s="15"/>
      <c r="M31" s="15"/>
      <c r="N31" s="15">
        <v>58</v>
      </c>
      <c r="O31" s="15"/>
      <c r="P31" s="15"/>
      <c r="Q31" s="16"/>
      <c r="R31" s="16">
        <v>150</v>
      </c>
      <c r="S31" s="16">
        <v>50</v>
      </c>
      <c r="T31" s="16"/>
    </row>
    <row r="32" spans="1:20" s="11" customFormat="1" ht="15.75" x14ac:dyDescent="0.25">
      <c r="A32" s="12">
        <v>23</v>
      </c>
      <c r="B32" s="3" t="s">
        <v>50</v>
      </c>
      <c r="C32" s="14"/>
      <c r="D32" s="14"/>
      <c r="E32" s="14"/>
      <c r="F32" s="14"/>
      <c r="G32" s="15"/>
      <c r="H32" s="15"/>
      <c r="I32" s="15"/>
      <c r="J32" s="18">
        <v>0</v>
      </c>
      <c r="K32" s="15"/>
      <c r="L32" s="15"/>
      <c r="M32" s="15"/>
      <c r="N32" s="15">
        <v>85</v>
      </c>
      <c r="O32" s="15"/>
      <c r="P32" s="15"/>
      <c r="Q32" s="16"/>
      <c r="R32" s="16">
        <v>150</v>
      </c>
      <c r="S32" s="16">
        <v>50</v>
      </c>
      <c r="T32" s="16"/>
    </row>
    <row r="33" spans="1:20" s="11" customFormat="1" ht="15.75" x14ac:dyDescent="0.25">
      <c r="A33" s="12">
        <v>24</v>
      </c>
      <c r="B33" s="3" t="s">
        <v>51</v>
      </c>
      <c r="C33" s="14"/>
      <c r="D33" s="14"/>
      <c r="E33" s="14"/>
      <c r="F33" s="14"/>
      <c r="G33" s="15"/>
      <c r="H33" s="15"/>
      <c r="I33" s="15"/>
      <c r="J33" s="18">
        <v>107</v>
      </c>
      <c r="K33" s="15"/>
      <c r="L33" s="15"/>
      <c r="M33" s="15"/>
      <c r="N33" s="15"/>
      <c r="O33" s="15"/>
      <c r="P33" s="15"/>
      <c r="Q33" s="16"/>
      <c r="R33" s="16">
        <v>150</v>
      </c>
      <c r="S33" s="16">
        <v>50</v>
      </c>
      <c r="T33" s="16"/>
    </row>
    <row r="34" spans="1:20" s="11" customFormat="1" ht="15.75" x14ac:dyDescent="0.25">
      <c r="A34" s="12">
        <v>25</v>
      </c>
      <c r="B34" s="3" t="s">
        <v>81</v>
      </c>
      <c r="C34" s="14"/>
      <c r="D34" s="14"/>
      <c r="E34" s="14"/>
      <c r="F34" s="14"/>
      <c r="G34" s="15"/>
      <c r="H34" s="15"/>
      <c r="I34" s="15"/>
      <c r="J34" s="19">
        <v>115</v>
      </c>
      <c r="K34" s="15"/>
      <c r="L34" s="15"/>
      <c r="M34" s="15"/>
      <c r="N34" s="15"/>
      <c r="O34" s="15"/>
      <c r="P34" s="15"/>
      <c r="Q34" s="16"/>
      <c r="R34" s="16">
        <v>150</v>
      </c>
      <c r="S34" s="16">
        <v>50</v>
      </c>
      <c r="T34" s="16"/>
    </row>
    <row r="35" spans="1:20" s="11" customFormat="1" ht="15.75" x14ac:dyDescent="0.25">
      <c r="A35" s="12">
        <v>26</v>
      </c>
      <c r="B35" s="3" t="s">
        <v>52</v>
      </c>
      <c r="C35" s="14"/>
      <c r="D35" s="14"/>
      <c r="E35" s="14"/>
      <c r="F35" s="14"/>
      <c r="G35" s="15"/>
      <c r="H35" s="15"/>
      <c r="I35" s="15"/>
      <c r="J35" s="19">
        <f>245+50</f>
        <v>295</v>
      </c>
      <c r="K35" s="15">
        <v>29</v>
      </c>
      <c r="L35" s="15"/>
      <c r="M35" s="15"/>
      <c r="N35" s="15">
        <v>65</v>
      </c>
      <c r="O35" s="15"/>
      <c r="P35" s="15"/>
      <c r="Q35" s="16"/>
      <c r="R35" s="16">
        <v>150</v>
      </c>
      <c r="S35" s="16">
        <v>50</v>
      </c>
      <c r="T35" s="16"/>
    </row>
    <row r="36" spans="1:20" s="11" customFormat="1" ht="15.75" x14ac:dyDescent="0.25">
      <c r="A36" s="12">
        <v>27</v>
      </c>
      <c r="B36" s="20" t="s">
        <v>64</v>
      </c>
      <c r="C36" s="14"/>
      <c r="D36" s="14"/>
      <c r="E36" s="14"/>
      <c r="F36" s="14"/>
      <c r="G36" s="15"/>
      <c r="H36" s="15"/>
      <c r="I36" s="15"/>
      <c r="J36" s="19">
        <v>72</v>
      </c>
      <c r="K36" s="15"/>
      <c r="L36" s="15"/>
      <c r="M36" s="15"/>
      <c r="N36" s="15"/>
      <c r="O36" s="15"/>
      <c r="P36" s="15"/>
      <c r="Q36" s="16"/>
      <c r="R36" s="16">
        <v>150</v>
      </c>
      <c r="S36" s="16">
        <v>50</v>
      </c>
      <c r="T36" s="16"/>
    </row>
    <row r="37" spans="1:20" s="11" customFormat="1" ht="15.75" x14ac:dyDescent="0.25">
      <c r="A37" s="12">
        <v>28</v>
      </c>
      <c r="B37" s="3" t="s">
        <v>53</v>
      </c>
      <c r="C37" s="14"/>
      <c r="D37" s="14"/>
      <c r="E37" s="14"/>
      <c r="F37" s="14"/>
      <c r="G37" s="15"/>
      <c r="H37" s="15"/>
      <c r="I37" s="15"/>
      <c r="J37" s="19"/>
      <c r="K37" s="15"/>
      <c r="L37" s="15"/>
      <c r="M37" s="15"/>
      <c r="N37" s="15"/>
      <c r="O37" s="15"/>
      <c r="P37" s="15"/>
      <c r="Q37" s="16"/>
      <c r="R37" s="16">
        <v>150</v>
      </c>
      <c r="S37" s="16">
        <v>50</v>
      </c>
      <c r="T37" s="16"/>
    </row>
    <row r="38" spans="1:20" s="11" customFormat="1" ht="15.75" x14ac:dyDescent="0.25">
      <c r="A38" s="12">
        <v>29</v>
      </c>
      <c r="B38" s="3" t="s">
        <v>54</v>
      </c>
      <c r="C38" s="14"/>
      <c r="D38" s="14"/>
      <c r="E38" s="14"/>
      <c r="F38" s="14"/>
      <c r="G38" s="15"/>
      <c r="H38" s="15"/>
      <c r="I38" s="15"/>
      <c r="J38" s="19">
        <v>68</v>
      </c>
      <c r="K38" s="15"/>
      <c r="L38" s="15"/>
      <c r="M38" s="15"/>
      <c r="N38" s="15"/>
      <c r="O38" s="15"/>
      <c r="P38" s="15"/>
      <c r="Q38" s="16"/>
      <c r="R38" s="16">
        <v>150</v>
      </c>
      <c r="S38" s="16"/>
      <c r="T38" s="16"/>
    </row>
    <row r="39" spans="1:20" s="11" customFormat="1" ht="15.75" x14ac:dyDescent="0.25">
      <c r="A39" s="12">
        <v>30</v>
      </c>
      <c r="B39" s="20" t="s">
        <v>65</v>
      </c>
      <c r="C39" s="14"/>
      <c r="D39" s="14"/>
      <c r="E39" s="14"/>
      <c r="F39" s="14"/>
      <c r="G39" s="15"/>
      <c r="H39" s="15"/>
      <c r="I39" s="15"/>
      <c r="J39" s="19"/>
      <c r="K39" s="15"/>
      <c r="L39" s="15"/>
      <c r="M39" s="15"/>
      <c r="N39" s="15"/>
      <c r="O39" s="15"/>
      <c r="P39" s="15"/>
      <c r="Q39" s="16"/>
      <c r="R39" s="16"/>
      <c r="S39" s="16">
        <v>50</v>
      </c>
      <c r="T39" s="16"/>
    </row>
    <row r="40" spans="1:20" s="11" customFormat="1" ht="15.75" x14ac:dyDescent="0.25">
      <c r="A40" s="12">
        <v>31</v>
      </c>
      <c r="B40" s="3" t="s">
        <v>55</v>
      </c>
      <c r="C40" s="14"/>
      <c r="D40" s="14"/>
      <c r="E40" s="14"/>
      <c r="F40" s="14"/>
      <c r="G40" s="15"/>
      <c r="H40" s="15"/>
      <c r="I40" s="15"/>
      <c r="J40" s="19">
        <v>38</v>
      </c>
      <c r="K40" s="15"/>
      <c r="L40" s="15"/>
      <c r="M40" s="15"/>
      <c r="N40" s="15">
        <v>44</v>
      </c>
      <c r="O40" s="15"/>
      <c r="P40" s="15"/>
      <c r="Q40" s="16"/>
      <c r="R40" s="16">
        <v>150</v>
      </c>
      <c r="S40" s="16">
        <v>50</v>
      </c>
      <c r="T40" s="16"/>
    </row>
    <row r="41" spans="1:20" s="60" customFormat="1" ht="15.75" x14ac:dyDescent="0.25">
      <c r="A41" s="57">
        <v>32</v>
      </c>
      <c r="B41" s="65" t="s">
        <v>56</v>
      </c>
      <c r="C41" s="57"/>
      <c r="D41" s="57"/>
      <c r="E41" s="57"/>
      <c r="F41" s="57"/>
      <c r="G41" s="57"/>
      <c r="H41" s="57"/>
      <c r="I41" s="57"/>
      <c r="J41" s="67">
        <v>0</v>
      </c>
      <c r="K41" s="57"/>
      <c r="L41" s="57"/>
      <c r="M41" s="57"/>
      <c r="N41" s="57">
        <v>0</v>
      </c>
      <c r="O41" s="57"/>
      <c r="P41" s="57"/>
      <c r="Q41" s="57"/>
      <c r="R41" s="57"/>
      <c r="S41" s="57"/>
      <c r="T41" s="57"/>
    </row>
    <row r="42" spans="1:20" s="11" customFormat="1" ht="15.75" x14ac:dyDescent="0.25">
      <c r="A42" s="12">
        <v>33</v>
      </c>
      <c r="B42" s="3" t="s">
        <v>57</v>
      </c>
      <c r="C42" s="14"/>
      <c r="D42" s="14"/>
      <c r="E42" s="14"/>
      <c r="F42" s="14"/>
      <c r="G42" s="15"/>
      <c r="H42" s="15"/>
      <c r="I42" s="15"/>
      <c r="J42" s="19">
        <v>273</v>
      </c>
      <c r="K42" s="15"/>
      <c r="L42" s="15"/>
      <c r="M42" s="15"/>
      <c r="N42" s="15">
        <v>86</v>
      </c>
      <c r="O42" s="15">
        <v>32</v>
      </c>
      <c r="P42" s="15"/>
      <c r="Q42" s="16"/>
      <c r="R42" s="16">
        <v>150</v>
      </c>
      <c r="S42" s="16">
        <v>50</v>
      </c>
      <c r="T42" s="16"/>
    </row>
    <row r="43" spans="1:20" s="60" customFormat="1" ht="15.75" x14ac:dyDescent="0.25">
      <c r="A43" s="57">
        <v>34</v>
      </c>
      <c r="B43" s="58" t="s">
        <v>61</v>
      </c>
      <c r="C43" s="57"/>
      <c r="D43" s="57"/>
      <c r="E43" s="57"/>
      <c r="F43" s="57"/>
      <c r="G43" s="57"/>
      <c r="H43" s="57"/>
      <c r="I43" s="57"/>
      <c r="J43" s="59"/>
      <c r="K43" s="57"/>
      <c r="L43" s="57"/>
      <c r="M43" s="57"/>
      <c r="N43" s="57">
        <v>0</v>
      </c>
      <c r="O43" s="57"/>
      <c r="P43" s="57"/>
      <c r="Q43" s="57"/>
      <c r="R43" s="57"/>
      <c r="S43" s="57"/>
      <c r="T43" s="57"/>
    </row>
    <row r="44" spans="1:20" s="11" customFormat="1" ht="15.75" x14ac:dyDescent="0.25">
      <c r="A44" s="12">
        <v>35</v>
      </c>
      <c r="B44" s="3" t="s">
        <v>58</v>
      </c>
      <c r="C44" s="14"/>
      <c r="D44" s="14"/>
      <c r="E44" s="14"/>
      <c r="F44" s="14"/>
      <c r="G44" s="15"/>
      <c r="H44" s="15"/>
      <c r="I44" s="15"/>
      <c r="J44" s="19">
        <v>116</v>
      </c>
      <c r="K44" s="15"/>
      <c r="L44" s="15"/>
      <c r="M44" s="15"/>
      <c r="N44" s="15"/>
      <c r="O44" s="15"/>
      <c r="P44" s="15"/>
      <c r="Q44" s="16"/>
      <c r="R44" s="16">
        <v>150</v>
      </c>
      <c r="S44" s="16"/>
      <c r="T44" s="16"/>
    </row>
    <row r="45" spans="1:20" s="11" customFormat="1" ht="15.75" x14ac:dyDescent="0.25">
      <c r="A45" s="12">
        <v>36</v>
      </c>
      <c r="B45" s="20" t="s">
        <v>62</v>
      </c>
      <c r="C45" s="14"/>
      <c r="D45" s="14"/>
      <c r="E45" s="14"/>
      <c r="F45" s="14"/>
      <c r="G45" s="15"/>
      <c r="H45" s="15"/>
      <c r="I45" s="15"/>
      <c r="J45" s="15"/>
      <c r="K45" s="15"/>
      <c r="L45" s="15"/>
      <c r="M45" s="15"/>
      <c r="N45" s="15">
        <v>49</v>
      </c>
      <c r="O45" s="15"/>
      <c r="P45" s="15"/>
      <c r="Q45" s="16"/>
      <c r="R45" s="16"/>
      <c r="S45" s="16">
        <v>50</v>
      </c>
      <c r="T45" s="16"/>
    </row>
    <row r="46" spans="1:20" s="11" customFormat="1" ht="15.75" x14ac:dyDescent="0.25">
      <c r="A46" s="12">
        <v>37</v>
      </c>
      <c r="B46" s="20" t="s">
        <v>66</v>
      </c>
      <c r="C46" s="14"/>
      <c r="D46" s="14"/>
      <c r="E46" s="14"/>
      <c r="F46" s="14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6"/>
      <c r="R46" s="16">
        <v>150</v>
      </c>
      <c r="S46" s="16">
        <v>50</v>
      </c>
      <c r="T46" s="16"/>
    </row>
    <row r="47" spans="1:20" s="11" customFormat="1" ht="15.75" x14ac:dyDescent="0.25">
      <c r="A47" s="12">
        <v>38</v>
      </c>
      <c r="B47" s="20" t="s">
        <v>67</v>
      </c>
      <c r="C47" s="14"/>
      <c r="D47" s="14"/>
      <c r="E47" s="14"/>
      <c r="F47" s="14"/>
      <c r="G47" s="15"/>
      <c r="H47" s="15"/>
      <c r="I47" s="15"/>
      <c r="J47" s="19"/>
      <c r="K47" s="15"/>
      <c r="L47" s="15"/>
      <c r="M47" s="15"/>
      <c r="N47" s="15"/>
      <c r="O47" s="15"/>
      <c r="P47" s="15"/>
      <c r="Q47" s="16"/>
      <c r="R47" s="16">
        <v>150</v>
      </c>
      <c r="S47" s="16">
        <v>50</v>
      </c>
      <c r="T47" s="16"/>
    </row>
    <row r="48" spans="1:20" s="11" customFormat="1" ht="15.75" x14ac:dyDescent="0.25">
      <c r="A48" s="12">
        <v>39</v>
      </c>
      <c r="B48" s="20" t="s">
        <v>69</v>
      </c>
      <c r="C48" s="14"/>
      <c r="D48" s="14"/>
      <c r="E48" s="14"/>
      <c r="F48" s="14"/>
      <c r="G48" s="45"/>
      <c r="H48" s="15"/>
      <c r="I48" s="15"/>
      <c r="J48" s="19"/>
      <c r="K48" s="15"/>
      <c r="L48" s="15"/>
      <c r="M48" s="15"/>
      <c r="N48" s="15"/>
      <c r="O48" s="15"/>
      <c r="P48" s="15"/>
      <c r="Q48" s="16"/>
      <c r="R48" s="16">
        <v>150</v>
      </c>
      <c r="S48" s="16">
        <v>50</v>
      </c>
      <c r="T48" s="16"/>
    </row>
    <row r="50" spans="1:22" ht="18.75" x14ac:dyDescent="0.25">
      <c r="G50" s="43"/>
    </row>
    <row r="51" spans="1:22" ht="30.75" customHeight="1" x14ac:dyDescent="0.25">
      <c r="A51" s="43" t="s">
        <v>31</v>
      </c>
      <c r="B51" s="43"/>
      <c r="C51" s="43"/>
      <c r="D51" s="43"/>
      <c r="E51" s="43"/>
      <c r="F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</row>
    <row r="52" spans="1:22" x14ac:dyDescent="0.25">
      <c r="G52" s="44"/>
    </row>
    <row r="53" spans="1:22" s="49" customFormat="1" ht="49.5" customHeight="1" x14ac:dyDescent="0.2">
      <c r="A53" s="80" t="s">
        <v>2</v>
      </c>
      <c r="B53" s="80" t="s">
        <v>3</v>
      </c>
      <c r="C53" s="80" t="s">
        <v>30</v>
      </c>
      <c r="D53" s="100" t="s">
        <v>25</v>
      </c>
      <c r="E53" s="101"/>
      <c r="F53" s="102"/>
      <c r="G53" s="46" t="s">
        <v>23</v>
      </c>
      <c r="H53" s="47"/>
      <c r="I53" s="82" t="s">
        <v>24</v>
      </c>
      <c r="J53" s="83"/>
      <c r="K53" s="83"/>
      <c r="L53" s="84"/>
      <c r="M53" s="48"/>
      <c r="N53" s="85" t="s">
        <v>26</v>
      </c>
      <c r="O53" s="86"/>
      <c r="P53" s="87"/>
      <c r="Q53" s="88" t="s">
        <v>27</v>
      </c>
      <c r="R53" s="89"/>
      <c r="S53" s="90"/>
      <c r="T53" s="91" t="s">
        <v>29</v>
      </c>
      <c r="U53" s="92"/>
      <c r="V53" s="93"/>
    </row>
    <row r="54" spans="1:22" s="49" customFormat="1" ht="102" x14ac:dyDescent="0.25">
      <c r="A54" s="81"/>
      <c r="B54" s="81"/>
      <c r="C54" s="81"/>
      <c r="D54" s="46" t="s">
        <v>20</v>
      </c>
      <c r="E54" s="46" t="s">
        <v>21</v>
      </c>
      <c r="F54" s="46" t="s">
        <v>22</v>
      </c>
      <c r="G54" s="50">
        <f t="shared" ref="G54:G60" si="0">H55*100/F55</f>
        <v>7.421875</v>
      </c>
      <c r="H54" s="46"/>
      <c r="I54" s="51" t="s">
        <v>20</v>
      </c>
      <c r="J54" s="51" t="s">
        <v>21</v>
      </c>
      <c r="K54" s="51" t="s">
        <v>22</v>
      </c>
      <c r="L54" s="51" t="s">
        <v>23</v>
      </c>
      <c r="M54" s="51"/>
      <c r="N54" s="52" t="s">
        <v>20</v>
      </c>
      <c r="O54" s="52" t="s">
        <v>21</v>
      </c>
      <c r="P54" s="52" t="s">
        <v>22</v>
      </c>
      <c r="Q54" s="53" t="s">
        <v>7</v>
      </c>
      <c r="R54" s="53" t="s">
        <v>8</v>
      </c>
      <c r="S54" s="53" t="s">
        <v>28</v>
      </c>
      <c r="T54" s="54" t="s">
        <v>7</v>
      </c>
      <c r="U54" s="54" t="s">
        <v>8</v>
      </c>
      <c r="V54" s="54" t="s">
        <v>28</v>
      </c>
    </row>
    <row r="55" spans="1:22" s="27" customFormat="1" ht="15.75" x14ac:dyDescent="0.25">
      <c r="A55" s="29" t="s">
        <v>73</v>
      </c>
      <c r="B55" s="33" t="s">
        <v>72</v>
      </c>
      <c r="C55" s="31"/>
      <c r="D55" s="32">
        <f>SUM(D56:D61)</f>
        <v>905</v>
      </c>
      <c r="E55" s="32">
        <f>SUM(E56:E61)</f>
        <v>906</v>
      </c>
      <c r="F55" s="32">
        <f>SUM(F56:F61)</f>
        <v>512</v>
      </c>
      <c r="G55" s="40">
        <f t="shared" si="0"/>
        <v>5.5900621118012426</v>
      </c>
      <c r="H55" s="32">
        <f>SUM(H56:H61)</f>
        <v>38</v>
      </c>
      <c r="I55" s="24"/>
      <c r="J55" s="24"/>
      <c r="K55" s="24"/>
      <c r="L55" s="24"/>
      <c r="M55" s="24"/>
      <c r="N55" s="25"/>
      <c r="O55" s="25"/>
      <c r="P55" s="25"/>
      <c r="Q55" s="22"/>
      <c r="R55" s="22"/>
      <c r="S55" s="22"/>
      <c r="T55" s="26"/>
      <c r="U55" s="26"/>
      <c r="V55" s="26"/>
    </row>
    <row r="56" spans="1:22" s="27" customFormat="1" ht="15.75" x14ac:dyDescent="0.25">
      <c r="A56" s="22">
        <v>1</v>
      </c>
      <c r="B56" s="28" t="s">
        <v>52</v>
      </c>
      <c r="C56" s="22"/>
      <c r="D56" s="30">
        <v>230</v>
      </c>
      <c r="E56" s="23">
        <f>9+6+3+2+5+79+141+29</f>
        <v>274</v>
      </c>
      <c r="F56" s="23">
        <f>83+78</f>
        <v>161</v>
      </c>
      <c r="G56" s="40">
        <f t="shared" si="0"/>
        <v>0</v>
      </c>
      <c r="H56" s="23">
        <f>6+3</f>
        <v>9</v>
      </c>
      <c r="I56" s="24"/>
      <c r="J56" s="24"/>
      <c r="K56" s="24"/>
      <c r="L56" s="24"/>
      <c r="M56" s="24"/>
      <c r="N56" s="25"/>
      <c r="O56" s="25"/>
      <c r="P56" s="25"/>
      <c r="Q56" s="22"/>
      <c r="R56" s="22"/>
      <c r="S56" s="22"/>
      <c r="T56" s="26"/>
      <c r="U56" s="26"/>
      <c r="V56" s="26"/>
    </row>
    <row r="57" spans="1:22" s="27" customFormat="1" ht="15.75" x14ac:dyDescent="0.25">
      <c r="A57" s="22">
        <v>2</v>
      </c>
      <c r="B57" s="28" t="s">
        <v>49</v>
      </c>
      <c r="C57" s="22"/>
      <c r="D57" s="30">
        <v>43</v>
      </c>
      <c r="E57" s="23">
        <f>5+33</f>
        <v>38</v>
      </c>
      <c r="F57" s="23">
        <f>1+18</f>
        <v>19</v>
      </c>
      <c r="G57" s="40">
        <f t="shared" si="0"/>
        <v>4.166666666666667</v>
      </c>
      <c r="H57" s="23">
        <v>0</v>
      </c>
      <c r="I57" s="24"/>
      <c r="J57" s="24"/>
      <c r="K57" s="24"/>
      <c r="L57" s="24"/>
      <c r="M57" s="24"/>
      <c r="N57" s="25"/>
      <c r="O57" s="25"/>
      <c r="P57" s="25"/>
      <c r="Q57" s="22"/>
      <c r="R57" s="22"/>
      <c r="S57" s="22"/>
      <c r="T57" s="26"/>
      <c r="U57" s="26"/>
      <c r="V57" s="26"/>
    </row>
    <row r="58" spans="1:22" s="27" customFormat="1" ht="15.75" x14ac:dyDescent="0.25">
      <c r="A58" s="22">
        <v>3</v>
      </c>
      <c r="B58" s="28" t="s">
        <v>42</v>
      </c>
      <c r="C58" s="22"/>
      <c r="D58" s="30">
        <v>191</v>
      </c>
      <c r="E58" s="23">
        <f>14+1+48+130+7</f>
        <v>200</v>
      </c>
      <c r="F58" s="23">
        <v>96</v>
      </c>
      <c r="G58" s="40">
        <f t="shared" si="0"/>
        <v>9.0277777777777786</v>
      </c>
      <c r="H58" s="23">
        <f>2+2</f>
        <v>4</v>
      </c>
      <c r="I58" s="24"/>
      <c r="J58" s="24"/>
      <c r="K58" s="24"/>
      <c r="L58" s="24"/>
      <c r="M58" s="24"/>
      <c r="N58" s="25"/>
      <c r="O58" s="25"/>
      <c r="P58" s="25"/>
      <c r="Q58" s="22"/>
      <c r="R58" s="22"/>
      <c r="S58" s="22"/>
      <c r="T58" s="26"/>
      <c r="U58" s="26"/>
      <c r="V58" s="26"/>
    </row>
    <row r="59" spans="1:22" s="27" customFormat="1" ht="15.75" x14ac:dyDescent="0.25">
      <c r="A59" s="22">
        <v>4</v>
      </c>
      <c r="B59" s="28" t="s">
        <v>71</v>
      </c>
      <c r="C59" s="22"/>
      <c r="D59" s="30">
        <v>291</v>
      </c>
      <c r="E59" s="23">
        <f>6+31+195+12</f>
        <v>244</v>
      </c>
      <c r="F59" s="23">
        <v>144</v>
      </c>
      <c r="G59" s="40">
        <f t="shared" si="0"/>
        <v>4.7619047619047619</v>
      </c>
      <c r="H59" s="23">
        <f>1+9+3</f>
        <v>13</v>
      </c>
      <c r="I59" s="24"/>
      <c r="J59" s="24"/>
      <c r="K59" s="24"/>
      <c r="L59" s="24"/>
      <c r="M59" s="24"/>
      <c r="N59" s="25"/>
      <c r="O59" s="25"/>
      <c r="P59" s="25"/>
      <c r="Q59" s="22"/>
      <c r="R59" s="22"/>
      <c r="S59" s="22"/>
      <c r="T59" s="26"/>
      <c r="U59" s="26"/>
      <c r="V59" s="26"/>
    </row>
    <row r="60" spans="1:22" s="27" customFormat="1" ht="15.75" x14ac:dyDescent="0.25">
      <c r="A60" s="22">
        <v>5</v>
      </c>
      <c r="B60" s="28" t="s">
        <v>70</v>
      </c>
      <c r="C60" s="22"/>
      <c r="D60" s="30">
        <v>112</v>
      </c>
      <c r="E60" s="23">
        <f>6+2+4+1+28+51+19</f>
        <v>111</v>
      </c>
      <c r="F60" s="23">
        <f>43+20</f>
        <v>63</v>
      </c>
      <c r="G60" s="40">
        <f t="shared" si="0"/>
        <v>31.03448275862069</v>
      </c>
      <c r="H60" s="23">
        <v>3</v>
      </c>
      <c r="I60" s="24"/>
      <c r="J60" s="24"/>
      <c r="K60" s="24"/>
      <c r="L60" s="24"/>
      <c r="M60" s="24"/>
      <c r="N60" s="25"/>
      <c r="O60" s="25"/>
      <c r="P60" s="25"/>
      <c r="Q60" s="22"/>
      <c r="R60" s="22"/>
      <c r="S60" s="22"/>
      <c r="T60" s="26"/>
      <c r="U60" s="26"/>
      <c r="V60" s="26"/>
    </row>
    <row r="61" spans="1:22" s="27" customFormat="1" ht="15.75" x14ac:dyDescent="0.25">
      <c r="A61" s="22">
        <v>6</v>
      </c>
      <c r="B61" s="28" t="s">
        <v>58</v>
      </c>
      <c r="C61" s="22"/>
      <c r="D61" s="30">
        <v>38</v>
      </c>
      <c r="E61" s="23">
        <f>2+3+34</f>
        <v>39</v>
      </c>
      <c r="F61" s="23">
        <f>2+27</f>
        <v>29</v>
      </c>
      <c r="G61" s="37"/>
      <c r="H61" s="23">
        <f>2+7</f>
        <v>9</v>
      </c>
      <c r="I61" s="24"/>
      <c r="J61" s="24"/>
      <c r="K61" s="24"/>
      <c r="L61" s="24"/>
      <c r="M61" s="24"/>
      <c r="N61" s="25"/>
      <c r="O61" s="25"/>
      <c r="P61" s="25"/>
      <c r="Q61" s="22"/>
      <c r="R61" s="22"/>
      <c r="S61" s="22"/>
      <c r="T61" s="26"/>
      <c r="U61" s="26"/>
      <c r="V61" s="26"/>
    </row>
    <row r="62" spans="1:22" s="27" customFormat="1" ht="15.75" x14ac:dyDescent="0.25">
      <c r="A62" s="29" t="s">
        <v>74</v>
      </c>
      <c r="B62" s="33" t="s">
        <v>75</v>
      </c>
      <c r="C62" s="22"/>
      <c r="D62" s="37"/>
      <c r="E62" s="37"/>
      <c r="F62" s="37"/>
      <c r="G62" s="37"/>
      <c r="H62" s="37"/>
      <c r="I62" s="38">
        <f>SUM(I63:I69)</f>
        <v>422</v>
      </c>
      <c r="J62" s="38">
        <f>SUM(J63:J69)</f>
        <v>115</v>
      </c>
      <c r="K62" s="38">
        <f>SUM(K63:K69)</f>
        <v>81</v>
      </c>
      <c r="L62" s="41">
        <f>M62*100/K62</f>
        <v>28.395061728395063</v>
      </c>
      <c r="M62" s="38">
        <f>SUM(M63:M69)</f>
        <v>23</v>
      </c>
      <c r="N62" s="25"/>
      <c r="O62" s="25"/>
      <c r="P62" s="25"/>
      <c r="Q62" s="22"/>
      <c r="R62" s="22"/>
      <c r="S62" s="22"/>
      <c r="T62" s="26"/>
      <c r="U62" s="26"/>
      <c r="V62" s="26"/>
    </row>
    <row r="63" spans="1:22" s="27" customFormat="1" ht="15.75" x14ac:dyDescent="0.25">
      <c r="A63" s="22">
        <v>1</v>
      </c>
      <c r="B63" s="34" t="s">
        <v>76</v>
      </c>
      <c r="C63" s="22"/>
      <c r="D63" s="37"/>
      <c r="E63" s="37"/>
      <c r="F63" s="37"/>
      <c r="G63" s="37"/>
      <c r="H63" s="37"/>
      <c r="I63" s="17">
        <v>113</v>
      </c>
      <c r="J63" s="24">
        <f>9+6+5+6</f>
        <v>26</v>
      </c>
      <c r="K63" s="24">
        <v>19</v>
      </c>
      <c r="L63" s="42">
        <f t="shared" ref="L63:L69" si="1">M63*100/K63</f>
        <v>26.315789473684209</v>
      </c>
      <c r="M63" s="24">
        <f>2+3</f>
        <v>5</v>
      </c>
      <c r="N63" s="25"/>
      <c r="O63" s="25"/>
      <c r="P63" s="25"/>
      <c r="Q63" s="22"/>
      <c r="R63" s="22"/>
      <c r="S63" s="22"/>
      <c r="T63" s="26"/>
      <c r="U63" s="26"/>
      <c r="V63" s="26"/>
    </row>
    <row r="64" spans="1:22" s="27" customFormat="1" ht="15.75" x14ac:dyDescent="0.25">
      <c r="A64" s="22">
        <v>2</v>
      </c>
      <c r="B64" s="35" t="s">
        <v>77</v>
      </c>
      <c r="C64" s="22"/>
      <c r="D64" s="37"/>
      <c r="E64" s="37"/>
      <c r="F64" s="37"/>
      <c r="G64" s="37"/>
      <c r="H64" s="37"/>
      <c r="I64" s="17">
        <v>126</v>
      </c>
      <c r="J64" s="24">
        <f>15+8+2+7</f>
        <v>32</v>
      </c>
      <c r="K64" s="24">
        <v>18</v>
      </c>
      <c r="L64" s="42">
        <f t="shared" si="1"/>
        <v>5.5555555555555554</v>
      </c>
      <c r="M64" s="24">
        <v>1</v>
      </c>
      <c r="N64" s="25"/>
      <c r="O64" s="25"/>
      <c r="P64" s="25"/>
      <c r="Q64" s="22"/>
      <c r="R64" s="22"/>
      <c r="S64" s="22"/>
      <c r="T64" s="26"/>
      <c r="U64" s="26"/>
      <c r="V64" s="26"/>
    </row>
    <row r="65" spans="1:22" s="27" customFormat="1" ht="15.75" x14ac:dyDescent="0.25">
      <c r="A65" s="22">
        <v>3</v>
      </c>
      <c r="B65" s="34" t="s">
        <v>35</v>
      </c>
      <c r="C65" s="22"/>
      <c r="D65" s="37"/>
      <c r="E65" s="37"/>
      <c r="F65" s="37"/>
      <c r="G65" s="37"/>
      <c r="H65" s="37"/>
      <c r="I65" s="17">
        <v>73</v>
      </c>
      <c r="J65" s="24">
        <f>5+3+2+1</f>
        <v>11</v>
      </c>
      <c r="K65" s="24">
        <v>7</v>
      </c>
      <c r="L65" s="42">
        <f t="shared" si="1"/>
        <v>57.142857142857146</v>
      </c>
      <c r="M65" s="24">
        <f>1+3</f>
        <v>4</v>
      </c>
      <c r="N65" s="25"/>
      <c r="O65" s="25"/>
      <c r="P65" s="25"/>
      <c r="Q65" s="22"/>
      <c r="R65" s="22"/>
      <c r="S65" s="22"/>
      <c r="T65" s="26"/>
      <c r="U65" s="26"/>
      <c r="V65" s="26"/>
    </row>
    <row r="66" spans="1:22" s="27" customFormat="1" ht="15.75" x14ac:dyDescent="0.25">
      <c r="A66" s="22">
        <v>4</v>
      </c>
      <c r="B66" s="35" t="s">
        <v>55</v>
      </c>
      <c r="C66" s="22"/>
      <c r="D66" s="37"/>
      <c r="E66" s="37"/>
      <c r="F66" s="37"/>
      <c r="G66" s="37"/>
      <c r="H66" s="37"/>
      <c r="I66" s="17">
        <v>0</v>
      </c>
      <c r="J66" s="24">
        <v>0</v>
      </c>
      <c r="K66" s="24">
        <v>0</v>
      </c>
      <c r="L66" s="42">
        <v>0</v>
      </c>
      <c r="M66" s="24">
        <v>0</v>
      </c>
      <c r="N66" s="25"/>
      <c r="O66" s="25"/>
      <c r="P66" s="25"/>
      <c r="Q66" s="22"/>
      <c r="R66" s="22"/>
      <c r="S66" s="22"/>
      <c r="T66" s="26"/>
      <c r="U66" s="26"/>
      <c r="V66" s="26"/>
    </row>
    <row r="67" spans="1:22" s="27" customFormat="1" ht="15.75" x14ac:dyDescent="0.25">
      <c r="A67" s="22">
        <v>5</v>
      </c>
      <c r="B67" s="36" t="s">
        <v>78</v>
      </c>
      <c r="C67" s="22"/>
      <c r="D67" s="37"/>
      <c r="E67" s="37"/>
      <c r="F67" s="37"/>
      <c r="G67" s="37"/>
      <c r="H67" s="37"/>
      <c r="I67" s="17">
        <v>54</v>
      </c>
      <c r="J67" s="24">
        <f>3+1+2+9</f>
        <v>15</v>
      </c>
      <c r="K67" s="24">
        <v>8</v>
      </c>
      <c r="L67" s="42">
        <f t="shared" si="1"/>
        <v>37.5</v>
      </c>
      <c r="M67" s="24">
        <f>1+2</f>
        <v>3</v>
      </c>
      <c r="N67" s="25"/>
      <c r="O67" s="25"/>
      <c r="P67" s="25"/>
      <c r="Q67" s="22"/>
      <c r="R67" s="22"/>
      <c r="S67" s="22"/>
      <c r="T67" s="26"/>
      <c r="U67" s="26"/>
      <c r="V67" s="26"/>
    </row>
    <row r="68" spans="1:22" s="27" customFormat="1" ht="15.75" x14ac:dyDescent="0.25">
      <c r="A68" s="22">
        <v>6</v>
      </c>
      <c r="B68" s="36" t="s">
        <v>62</v>
      </c>
      <c r="C68" s="22"/>
      <c r="D68" s="37"/>
      <c r="E68" s="37"/>
      <c r="F68" s="37"/>
      <c r="G68" s="37"/>
      <c r="H68" s="37"/>
      <c r="I68" s="17">
        <v>11</v>
      </c>
      <c r="J68" s="24">
        <f>2+3+2</f>
        <v>7</v>
      </c>
      <c r="K68" s="24">
        <v>6</v>
      </c>
      <c r="L68" s="42">
        <f t="shared" si="1"/>
        <v>50</v>
      </c>
      <c r="M68" s="24">
        <f>2+1</f>
        <v>3</v>
      </c>
      <c r="N68" s="25"/>
      <c r="O68" s="25"/>
      <c r="P68" s="25"/>
      <c r="Q68" s="22"/>
      <c r="R68" s="22"/>
      <c r="S68" s="22"/>
      <c r="T68" s="26"/>
      <c r="U68" s="26"/>
      <c r="V68" s="26"/>
    </row>
    <row r="69" spans="1:22" s="27" customFormat="1" ht="15.75" x14ac:dyDescent="0.25">
      <c r="A69" s="22">
        <v>7</v>
      </c>
      <c r="B69" s="39" t="s">
        <v>79</v>
      </c>
      <c r="C69" s="22"/>
      <c r="D69" s="37"/>
      <c r="E69" s="37"/>
      <c r="F69" s="37"/>
      <c r="G69" s="1"/>
      <c r="H69" s="37"/>
      <c r="I69" s="17">
        <v>45</v>
      </c>
      <c r="J69" s="24">
        <f>10+2+3+9</f>
        <v>24</v>
      </c>
      <c r="K69" s="24">
        <v>23</v>
      </c>
      <c r="L69" s="42">
        <f t="shared" si="1"/>
        <v>30.434782608695652</v>
      </c>
      <c r="M69" s="24">
        <f>1+2+4</f>
        <v>7</v>
      </c>
      <c r="N69" s="25"/>
      <c r="O69" s="25"/>
      <c r="P69" s="25"/>
      <c r="Q69" s="22"/>
      <c r="R69" s="22"/>
      <c r="S69" s="22"/>
      <c r="T69" s="26"/>
      <c r="U69" s="26"/>
      <c r="V69" s="26"/>
    </row>
  </sheetData>
  <mergeCells count="29">
    <mergeCell ref="B53:B54"/>
    <mergeCell ref="A53:A54"/>
    <mergeCell ref="D7:D8"/>
    <mergeCell ref="E7:E8"/>
    <mergeCell ref="F7:F8"/>
    <mergeCell ref="D53:F53"/>
    <mergeCell ref="C6:C8"/>
    <mergeCell ref="D6:F6"/>
    <mergeCell ref="A3:T3"/>
    <mergeCell ref="C53:C54"/>
    <mergeCell ref="I53:L53"/>
    <mergeCell ref="N53:P53"/>
    <mergeCell ref="Q53:S53"/>
    <mergeCell ref="T53:V53"/>
    <mergeCell ref="P7:P8"/>
    <mergeCell ref="Q5:T5"/>
    <mergeCell ref="Q6:Q8"/>
    <mergeCell ref="R6:T6"/>
    <mergeCell ref="R7:R8"/>
    <mergeCell ref="S7:S8"/>
    <mergeCell ref="T7:T8"/>
    <mergeCell ref="A5:A8"/>
    <mergeCell ref="B5:B8"/>
    <mergeCell ref="C5:F5"/>
    <mergeCell ref="G5:P5"/>
    <mergeCell ref="G6:G8"/>
    <mergeCell ref="I6:P6"/>
    <mergeCell ref="I7:K7"/>
    <mergeCell ref="L7:O7"/>
  </mergeCells>
  <pageMargins left="0" right="0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9"/>
  <sheetViews>
    <sheetView tabSelected="1" topLeftCell="A25" workbookViewId="0">
      <selection activeCell="D33" sqref="D33"/>
    </sheetView>
  </sheetViews>
  <sheetFormatPr defaultRowHeight="15" x14ac:dyDescent="0.25"/>
  <cols>
    <col min="1" max="1" width="5.5703125" style="1" customWidth="1"/>
    <col min="2" max="2" width="41" style="1" customWidth="1"/>
    <col min="3" max="5" width="5.7109375" style="1" customWidth="1"/>
    <col min="6" max="7" width="8.28515625" style="1" customWidth="1"/>
    <col min="8" max="8" width="8.28515625" style="1" hidden="1" customWidth="1"/>
    <col min="9" max="12" width="8.28515625" style="1" customWidth="1"/>
    <col min="13" max="13" width="8.28515625" style="1" hidden="1" customWidth="1"/>
    <col min="14" max="20" width="8.28515625" style="1" customWidth="1"/>
    <col min="21" max="21" width="8.42578125" style="1" customWidth="1"/>
    <col min="22" max="23" width="9.140625" style="1" customWidth="1"/>
    <col min="24" max="16384" width="9.140625" style="1"/>
  </cols>
  <sheetData>
    <row r="1" spans="1:20" x14ac:dyDescent="0.25">
      <c r="A1" s="106" t="s">
        <v>91</v>
      </c>
      <c r="B1" s="106"/>
      <c r="C1" s="106"/>
      <c r="D1" s="106"/>
      <c r="E1" s="106"/>
    </row>
    <row r="2" spans="1:20" ht="48" customHeight="1" x14ac:dyDescent="0.25">
      <c r="A2" s="106"/>
      <c r="B2" s="106"/>
      <c r="C2" s="106"/>
      <c r="D2" s="106"/>
      <c r="E2" s="106"/>
    </row>
    <row r="3" spans="1:20" ht="21.75" customHeight="1" x14ac:dyDescent="0.25">
      <c r="A3" s="79" t="s">
        <v>1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</row>
    <row r="5" spans="1:20" s="49" customFormat="1" ht="28.5" customHeight="1" x14ac:dyDescent="0.2">
      <c r="A5" s="96" t="s">
        <v>2</v>
      </c>
      <c r="B5" s="96" t="s">
        <v>3</v>
      </c>
      <c r="C5" s="97" t="s">
        <v>4</v>
      </c>
      <c r="D5" s="97"/>
      <c r="E5" s="97"/>
      <c r="F5" s="97"/>
      <c r="G5" s="78" t="s">
        <v>10</v>
      </c>
      <c r="H5" s="78"/>
      <c r="I5" s="78"/>
      <c r="J5" s="78"/>
      <c r="K5" s="78"/>
      <c r="L5" s="78"/>
      <c r="M5" s="78"/>
      <c r="N5" s="78"/>
      <c r="O5" s="78"/>
      <c r="P5" s="78"/>
      <c r="Q5" s="94" t="s">
        <v>19</v>
      </c>
      <c r="R5" s="94"/>
      <c r="S5" s="94"/>
      <c r="T5" s="94"/>
    </row>
    <row r="6" spans="1:20" s="49" customFormat="1" ht="25.5" customHeight="1" x14ac:dyDescent="0.2">
      <c r="A6" s="96"/>
      <c r="B6" s="96"/>
      <c r="C6" s="97" t="s">
        <v>5</v>
      </c>
      <c r="D6" s="97" t="s">
        <v>6</v>
      </c>
      <c r="E6" s="97"/>
      <c r="F6" s="97"/>
      <c r="G6" s="78" t="s">
        <v>80</v>
      </c>
      <c r="H6" s="55"/>
      <c r="I6" s="78" t="s">
        <v>11</v>
      </c>
      <c r="J6" s="78"/>
      <c r="K6" s="78"/>
      <c r="L6" s="78"/>
      <c r="M6" s="78"/>
      <c r="N6" s="78"/>
      <c r="O6" s="78"/>
      <c r="P6" s="78"/>
      <c r="Q6" s="94" t="s">
        <v>5</v>
      </c>
      <c r="R6" s="94" t="s">
        <v>11</v>
      </c>
      <c r="S6" s="94"/>
      <c r="T6" s="94"/>
    </row>
    <row r="7" spans="1:20" s="49" customFormat="1" ht="60" customHeight="1" x14ac:dyDescent="0.2">
      <c r="A7" s="96"/>
      <c r="B7" s="96"/>
      <c r="C7" s="97"/>
      <c r="D7" s="98" t="s">
        <v>7</v>
      </c>
      <c r="E7" s="98" t="s">
        <v>8</v>
      </c>
      <c r="F7" s="98" t="s">
        <v>9</v>
      </c>
      <c r="G7" s="78"/>
      <c r="H7" s="55"/>
      <c r="I7" s="78" t="s">
        <v>7</v>
      </c>
      <c r="J7" s="78"/>
      <c r="K7" s="78"/>
      <c r="L7" s="78" t="s">
        <v>8</v>
      </c>
      <c r="M7" s="78"/>
      <c r="N7" s="78"/>
      <c r="O7" s="78"/>
      <c r="P7" s="78" t="s">
        <v>18</v>
      </c>
      <c r="Q7" s="94"/>
      <c r="R7" s="95" t="s">
        <v>7</v>
      </c>
      <c r="S7" s="95" t="s">
        <v>8</v>
      </c>
      <c r="T7" s="95" t="s">
        <v>9</v>
      </c>
    </row>
    <row r="8" spans="1:20" s="49" customFormat="1" ht="38.25" x14ac:dyDescent="0.2">
      <c r="A8" s="96"/>
      <c r="B8" s="96"/>
      <c r="C8" s="97"/>
      <c r="D8" s="99"/>
      <c r="E8" s="99"/>
      <c r="F8" s="99"/>
      <c r="G8" s="78"/>
      <c r="H8" s="55"/>
      <c r="I8" s="56" t="s">
        <v>12</v>
      </c>
      <c r="J8" s="56" t="s">
        <v>13</v>
      </c>
      <c r="K8" s="56" t="s">
        <v>14</v>
      </c>
      <c r="L8" s="56" t="s">
        <v>15</v>
      </c>
      <c r="M8" s="56"/>
      <c r="N8" s="56" t="s">
        <v>16</v>
      </c>
      <c r="O8" s="56" t="s">
        <v>17</v>
      </c>
      <c r="P8" s="78"/>
      <c r="Q8" s="94"/>
      <c r="R8" s="95"/>
      <c r="S8" s="95"/>
      <c r="T8" s="95"/>
    </row>
    <row r="9" spans="1:20" s="11" customFormat="1" ht="15.75" x14ac:dyDescent="0.25">
      <c r="A9" s="5"/>
      <c r="B9" s="5"/>
      <c r="C9" s="21">
        <f>SUM(D9:E9)</f>
        <v>5000</v>
      </c>
      <c r="D9" s="21">
        <v>3800</v>
      </c>
      <c r="E9" s="21">
        <v>1200</v>
      </c>
      <c r="F9" s="6"/>
      <c r="G9" s="8">
        <f>I9+L9</f>
        <v>3715</v>
      </c>
      <c r="H9" s="8"/>
      <c r="I9" s="8">
        <f>SUM(J9:K9)</f>
        <v>3715</v>
      </c>
      <c r="J9" s="8">
        <f>SUM(J10:J44)</f>
        <v>3633</v>
      </c>
      <c r="K9" s="8">
        <f t="shared" ref="K9:P9" si="0">SUM(K10:K44)</f>
        <v>82</v>
      </c>
      <c r="L9" s="8">
        <f t="shared" si="0"/>
        <v>0</v>
      </c>
      <c r="M9" s="8">
        <f t="shared" si="0"/>
        <v>0</v>
      </c>
      <c r="N9" s="8">
        <f t="shared" si="0"/>
        <v>1305</v>
      </c>
      <c r="O9" s="8">
        <f t="shared" si="0"/>
        <v>77</v>
      </c>
      <c r="P9" s="8">
        <f t="shared" si="0"/>
        <v>1720</v>
      </c>
      <c r="Q9" s="10">
        <f>R9+S9</f>
        <v>5800</v>
      </c>
      <c r="R9" s="10">
        <f>SUM(R10:R44)</f>
        <v>4350</v>
      </c>
      <c r="S9" s="10">
        <f t="shared" ref="S9:T9" si="1">SUM(S10:S44)</f>
        <v>1450</v>
      </c>
      <c r="T9" s="10">
        <f t="shared" si="1"/>
        <v>1990</v>
      </c>
    </row>
    <row r="10" spans="1:20" s="11" customFormat="1" ht="15.75" x14ac:dyDescent="0.25">
      <c r="A10" s="12">
        <v>1</v>
      </c>
      <c r="B10" s="3" t="s">
        <v>32</v>
      </c>
      <c r="C10" s="13"/>
      <c r="D10" s="13"/>
      <c r="E10" s="13"/>
      <c r="F10" s="14"/>
      <c r="G10" s="15"/>
      <c r="H10" s="15"/>
      <c r="I10" s="15"/>
      <c r="J10" s="18">
        <v>110</v>
      </c>
      <c r="K10" s="15"/>
      <c r="L10" s="15"/>
      <c r="M10" s="15"/>
      <c r="N10" s="15"/>
      <c r="O10" s="15"/>
      <c r="P10" s="15"/>
      <c r="Q10" s="16"/>
      <c r="R10" s="16">
        <v>150</v>
      </c>
      <c r="S10" s="16"/>
      <c r="T10" s="16"/>
    </row>
    <row r="11" spans="1:20" s="11" customFormat="1" ht="15.75" x14ac:dyDescent="0.25">
      <c r="A11" s="12">
        <v>2</v>
      </c>
      <c r="B11" s="20" t="s">
        <v>63</v>
      </c>
      <c r="C11" s="13"/>
      <c r="D11" s="13"/>
      <c r="E11" s="13"/>
      <c r="F11" s="14"/>
      <c r="G11" s="15"/>
      <c r="H11" s="15"/>
      <c r="I11" s="15"/>
      <c r="J11" s="18"/>
      <c r="K11" s="15"/>
      <c r="L11" s="15"/>
      <c r="M11" s="15"/>
      <c r="N11" s="15">
        <v>54</v>
      </c>
      <c r="O11" s="15"/>
      <c r="P11" s="15"/>
      <c r="Q11" s="16"/>
      <c r="R11" s="16"/>
      <c r="S11" s="16">
        <v>50</v>
      </c>
      <c r="T11" s="16"/>
    </row>
    <row r="12" spans="1:20" s="11" customFormat="1" ht="15.75" x14ac:dyDescent="0.25">
      <c r="A12" s="12">
        <v>3</v>
      </c>
      <c r="B12" s="3" t="s">
        <v>33</v>
      </c>
      <c r="C12" s="14"/>
      <c r="D12" s="14"/>
      <c r="E12" s="14"/>
      <c r="F12" s="14"/>
      <c r="G12" s="15"/>
      <c r="H12" s="15"/>
      <c r="I12" s="15"/>
      <c r="J12" s="18">
        <v>106</v>
      </c>
      <c r="K12" s="15"/>
      <c r="L12" s="15"/>
      <c r="M12" s="15"/>
      <c r="N12" s="15">
        <v>71</v>
      </c>
      <c r="O12" s="15"/>
      <c r="P12" s="15"/>
      <c r="Q12" s="16"/>
      <c r="R12" s="16">
        <v>150</v>
      </c>
      <c r="S12" s="16">
        <v>50</v>
      </c>
      <c r="T12" s="16"/>
    </row>
    <row r="13" spans="1:20" s="11" customFormat="1" ht="15.75" x14ac:dyDescent="0.25">
      <c r="A13" s="12">
        <v>4</v>
      </c>
      <c r="B13" s="3" t="s">
        <v>34</v>
      </c>
      <c r="C13" s="14"/>
      <c r="D13" s="14"/>
      <c r="E13" s="14"/>
      <c r="F13" s="14"/>
      <c r="G13" s="15"/>
      <c r="H13" s="15"/>
      <c r="I13" s="15"/>
      <c r="J13" s="18">
        <v>39</v>
      </c>
      <c r="K13" s="15"/>
      <c r="L13" s="15"/>
      <c r="M13" s="15"/>
      <c r="N13" s="15">
        <v>78</v>
      </c>
      <c r="O13" s="15"/>
      <c r="P13" s="14">
        <v>1330</v>
      </c>
      <c r="Q13" s="16"/>
      <c r="R13" s="16">
        <v>150</v>
      </c>
      <c r="S13" s="16">
        <v>50</v>
      </c>
      <c r="T13" s="14">
        <v>1500</v>
      </c>
    </row>
    <row r="14" spans="1:20" s="11" customFormat="1" ht="15.75" x14ac:dyDescent="0.25">
      <c r="A14" s="12">
        <v>5</v>
      </c>
      <c r="B14" s="3" t="s">
        <v>35</v>
      </c>
      <c r="C14" s="14"/>
      <c r="D14" s="14"/>
      <c r="E14" s="14"/>
      <c r="F14" s="14"/>
      <c r="G14" s="15"/>
      <c r="H14" s="15"/>
      <c r="I14" s="15"/>
      <c r="J14" s="18">
        <f>70+50</f>
        <v>120</v>
      </c>
      <c r="K14" s="15">
        <v>12</v>
      </c>
      <c r="L14" s="15"/>
      <c r="M14" s="15"/>
      <c r="N14" s="15">
        <v>88</v>
      </c>
      <c r="O14" s="15">
        <v>45</v>
      </c>
      <c r="P14" s="15"/>
      <c r="Q14" s="16"/>
      <c r="R14" s="16">
        <v>150</v>
      </c>
      <c r="S14" s="16">
        <v>50</v>
      </c>
      <c r="T14" s="16"/>
    </row>
    <row r="15" spans="1:20" s="11" customFormat="1" ht="15.75" x14ac:dyDescent="0.25">
      <c r="A15" s="12">
        <v>6</v>
      </c>
      <c r="B15" s="3" t="s">
        <v>36</v>
      </c>
      <c r="C15" s="14"/>
      <c r="D15" s="14"/>
      <c r="E15" s="14"/>
      <c r="F15" s="14"/>
      <c r="G15" s="15"/>
      <c r="H15" s="15"/>
      <c r="I15" s="15"/>
      <c r="J15" s="18">
        <v>41</v>
      </c>
      <c r="K15" s="15"/>
      <c r="L15" s="15"/>
      <c r="M15" s="15"/>
      <c r="N15" s="15">
        <v>31</v>
      </c>
      <c r="O15" s="15"/>
      <c r="P15" s="15"/>
      <c r="Q15" s="16"/>
      <c r="R15" s="16">
        <v>150</v>
      </c>
      <c r="S15" s="16">
        <v>50</v>
      </c>
      <c r="T15" s="16"/>
    </row>
    <row r="16" spans="1:20" s="11" customFormat="1" ht="15.75" x14ac:dyDescent="0.25">
      <c r="A16" s="12">
        <v>7</v>
      </c>
      <c r="B16" s="3" t="s">
        <v>37</v>
      </c>
      <c r="C16" s="14"/>
      <c r="D16" s="14"/>
      <c r="E16" s="14"/>
      <c r="F16" s="14"/>
      <c r="G16" s="15"/>
      <c r="H16" s="15"/>
      <c r="I16" s="15"/>
      <c r="J16" s="18">
        <v>26</v>
      </c>
      <c r="K16" s="15"/>
      <c r="L16" s="15"/>
      <c r="M16" s="15"/>
      <c r="N16" s="15">
        <v>0</v>
      </c>
      <c r="O16" s="15"/>
      <c r="P16" s="15"/>
      <c r="Q16" s="16"/>
      <c r="R16" s="16">
        <v>150</v>
      </c>
      <c r="S16" s="16">
        <v>50</v>
      </c>
      <c r="T16" s="16"/>
    </row>
    <row r="17" spans="1:20" s="11" customFormat="1" ht="15.75" x14ac:dyDescent="0.25">
      <c r="A17" s="12">
        <v>8</v>
      </c>
      <c r="B17" s="4" t="s">
        <v>38</v>
      </c>
      <c r="C17" s="14"/>
      <c r="D17" s="14"/>
      <c r="E17" s="14"/>
      <c r="F17" s="14"/>
      <c r="G17" s="15"/>
      <c r="H17" s="15"/>
      <c r="I17" s="15"/>
      <c r="J17" s="18">
        <v>104</v>
      </c>
      <c r="K17" s="15"/>
      <c r="L17" s="15"/>
      <c r="M17" s="15"/>
      <c r="N17" s="15">
        <v>96</v>
      </c>
      <c r="O17" s="15"/>
      <c r="P17" s="15"/>
      <c r="Q17" s="16"/>
      <c r="R17" s="16">
        <v>150</v>
      </c>
      <c r="S17" s="16">
        <v>50</v>
      </c>
      <c r="T17" s="16"/>
    </row>
    <row r="18" spans="1:20" s="11" customFormat="1" ht="15.75" x14ac:dyDescent="0.25">
      <c r="A18" s="12">
        <v>9</v>
      </c>
      <c r="B18" s="3" t="s">
        <v>39</v>
      </c>
      <c r="C18" s="14"/>
      <c r="D18" s="14"/>
      <c r="E18" s="14"/>
      <c r="F18" s="14"/>
      <c r="G18" s="15"/>
      <c r="H18" s="15"/>
      <c r="I18" s="15"/>
      <c r="J18" s="18">
        <v>0</v>
      </c>
      <c r="K18" s="15"/>
      <c r="L18" s="15"/>
      <c r="M18" s="15"/>
      <c r="N18" s="15">
        <v>0</v>
      </c>
      <c r="O18" s="15"/>
      <c r="P18" s="15"/>
      <c r="Q18" s="16"/>
      <c r="R18" s="16">
        <v>150</v>
      </c>
      <c r="S18" s="16">
        <v>50</v>
      </c>
      <c r="T18" s="16"/>
    </row>
    <row r="19" spans="1:20" s="11" customFormat="1" ht="15.75" x14ac:dyDescent="0.25">
      <c r="A19" s="12">
        <v>10</v>
      </c>
      <c r="B19" s="3" t="s">
        <v>40</v>
      </c>
      <c r="C19" s="14"/>
      <c r="D19" s="14"/>
      <c r="E19" s="14"/>
      <c r="F19" s="14"/>
      <c r="G19" s="15"/>
      <c r="H19" s="15"/>
      <c r="I19" s="15"/>
      <c r="J19" s="18">
        <v>67</v>
      </c>
      <c r="K19" s="15"/>
      <c r="L19" s="15"/>
      <c r="M19" s="15"/>
      <c r="N19" s="15">
        <v>57</v>
      </c>
      <c r="O19" s="15"/>
      <c r="P19" s="15"/>
      <c r="Q19" s="16"/>
      <c r="R19" s="16">
        <v>150</v>
      </c>
      <c r="S19" s="16">
        <v>50</v>
      </c>
      <c r="T19" s="16"/>
    </row>
    <row r="20" spans="1:20" s="60" customFormat="1" ht="15.75" x14ac:dyDescent="0.25">
      <c r="A20" s="12">
        <v>11</v>
      </c>
      <c r="B20" s="65" t="s">
        <v>41</v>
      </c>
      <c r="C20" s="57"/>
      <c r="D20" s="57"/>
      <c r="E20" s="57"/>
      <c r="F20" s="57"/>
      <c r="G20" s="57"/>
      <c r="H20" s="57"/>
      <c r="I20" s="57"/>
      <c r="J20" s="66">
        <v>71</v>
      </c>
      <c r="K20" s="57"/>
      <c r="L20" s="57"/>
      <c r="M20" s="57"/>
      <c r="N20" s="57">
        <v>74</v>
      </c>
      <c r="O20" s="57"/>
      <c r="P20" s="57"/>
      <c r="Q20" s="57"/>
      <c r="R20" s="57"/>
      <c r="S20" s="57"/>
      <c r="T20" s="57"/>
    </row>
    <row r="21" spans="1:20" s="11" customFormat="1" ht="15.75" x14ac:dyDescent="0.25">
      <c r="A21" s="12">
        <v>12</v>
      </c>
      <c r="B21" s="20" t="s">
        <v>68</v>
      </c>
      <c r="C21" s="14"/>
      <c r="D21" s="14"/>
      <c r="E21" s="14"/>
      <c r="F21" s="14"/>
      <c r="G21" s="15"/>
      <c r="H21" s="15"/>
      <c r="I21" s="15"/>
      <c r="J21" s="18"/>
      <c r="K21" s="15"/>
      <c r="L21" s="15"/>
      <c r="M21" s="15"/>
      <c r="N21" s="15"/>
      <c r="O21" s="15"/>
      <c r="P21" s="15"/>
      <c r="Q21" s="16"/>
      <c r="R21" s="16">
        <v>150</v>
      </c>
      <c r="S21" s="16">
        <v>50</v>
      </c>
      <c r="T21" s="16"/>
    </row>
    <row r="22" spans="1:20" s="11" customFormat="1" ht="15.75" x14ac:dyDescent="0.25">
      <c r="A22" s="12">
        <v>13</v>
      </c>
      <c r="B22" s="3" t="s">
        <v>42</v>
      </c>
      <c r="C22" s="14"/>
      <c r="D22" s="14"/>
      <c r="E22" s="14"/>
      <c r="F22" s="14"/>
      <c r="G22" s="15"/>
      <c r="H22" s="15"/>
      <c r="I22" s="15"/>
      <c r="J22" s="18">
        <f>555+50</f>
        <v>605</v>
      </c>
      <c r="K22" s="15">
        <v>20</v>
      </c>
      <c r="L22" s="15"/>
      <c r="M22" s="15"/>
      <c r="N22" s="15">
        <v>103</v>
      </c>
      <c r="O22" s="15"/>
      <c r="P22" s="14">
        <v>170</v>
      </c>
      <c r="Q22" s="16"/>
      <c r="R22" s="16">
        <v>150</v>
      </c>
      <c r="S22" s="16">
        <v>50</v>
      </c>
      <c r="T22" s="14">
        <v>200</v>
      </c>
    </row>
    <row r="23" spans="1:20" s="11" customFormat="1" ht="15.75" x14ac:dyDescent="0.25">
      <c r="A23" s="12">
        <v>14</v>
      </c>
      <c r="B23" s="3" t="s">
        <v>43</v>
      </c>
      <c r="C23" s="14"/>
      <c r="D23" s="14"/>
      <c r="E23" s="14"/>
      <c r="F23" s="14"/>
      <c r="G23" s="15"/>
      <c r="H23" s="15"/>
      <c r="I23" s="15"/>
      <c r="J23" s="18">
        <v>153</v>
      </c>
      <c r="K23" s="15"/>
      <c r="L23" s="15"/>
      <c r="M23" s="15"/>
      <c r="N23" s="15"/>
      <c r="O23" s="15"/>
      <c r="P23" s="15"/>
      <c r="Q23" s="16"/>
      <c r="R23" s="16">
        <v>150</v>
      </c>
      <c r="S23" s="16"/>
      <c r="T23" s="16"/>
    </row>
    <row r="24" spans="1:20" s="11" customFormat="1" ht="15.75" x14ac:dyDescent="0.25">
      <c r="A24" s="12">
        <v>15</v>
      </c>
      <c r="B24" s="20" t="s">
        <v>59</v>
      </c>
      <c r="C24" s="14"/>
      <c r="D24" s="14"/>
      <c r="E24" s="14"/>
      <c r="F24" s="14"/>
      <c r="G24" s="15"/>
      <c r="H24" s="15"/>
      <c r="I24" s="15"/>
      <c r="J24" s="18"/>
      <c r="K24" s="15"/>
      <c r="L24" s="15"/>
      <c r="M24" s="15"/>
      <c r="N24" s="15">
        <v>0</v>
      </c>
      <c r="O24" s="15"/>
      <c r="P24" s="15"/>
      <c r="Q24" s="16"/>
      <c r="R24" s="16"/>
      <c r="S24" s="16">
        <v>50</v>
      </c>
      <c r="T24" s="16"/>
    </row>
    <row r="25" spans="1:20" s="11" customFormat="1" ht="15.75" x14ac:dyDescent="0.25">
      <c r="A25" s="12">
        <v>16</v>
      </c>
      <c r="B25" s="3" t="s">
        <v>44</v>
      </c>
      <c r="C25" s="14"/>
      <c r="D25" s="14"/>
      <c r="E25" s="14"/>
      <c r="F25" s="14"/>
      <c r="G25" s="15"/>
      <c r="H25" s="15"/>
      <c r="I25" s="15"/>
      <c r="J25" s="18">
        <v>22</v>
      </c>
      <c r="K25" s="15"/>
      <c r="L25" s="15"/>
      <c r="M25" s="15"/>
      <c r="N25" s="15">
        <v>37</v>
      </c>
      <c r="O25" s="15"/>
      <c r="P25" s="15"/>
      <c r="Q25" s="16"/>
      <c r="R25" s="16">
        <v>150</v>
      </c>
      <c r="S25" s="16">
        <v>50</v>
      </c>
      <c r="T25" s="16"/>
    </row>
    <row r="26" spans="1:20" s="11" customFormat="1" ht="15.75" x14ac:dyDescent="0.25">
      <c r="A26" s="12">
        <v>17</v>
      </c>
      <c r="B26" s="3" t="s">
        <v>46</v>
      </c>
      <c r="C26" s="14"/>
      <c r="D26" s="14"/>
      <c r="E26" s="14"/>
      <c r="F26" s="14"/>
      <c r="G26" s="15"/>
      <c r="H26" s="15"/>
      <c r="I26" s="15"/>
      <c r="J26" s="18">
        <v>44</v>
      </c>
      <c r="K26" s="15"/>
      <c r="L26" s="15"/>
      <c r="M26" s="15"/>
      <c r="N26" s="15">
        <v>0</v>
      </c>
      <c r="O26" s="15"/>
      <c r="P26" s="15"/>
      <c r="Q26" s="16"/>
      <c r="R26" s="16">
        <v>150</v>
      </c>
      <c r="S26" s="16">
        <v>50</v>
      </c>
      <c r="T26" s="16"/>
    </row>
    <row r="27" spans="1:20" s="11" customFormat="1" ht="15.75" x14ac:dyDescent="0.25">
      <c r="A27" s="12">
        <v>18</v>
      </c>
      <c r="B27" s="3" t="s">
        <v>47</v>
      </c>
      <c r="C27" s="14"/>
      <c r="D27" s="14"/>
      <c r="E27" s="14"/>
      <c r="F27" s="14"/>
      <c r="G27" s="15"/>
      <c r="H27" s="15"/>
      <c r="I27" s="15"/>
      <c r="J27" s="18">
        <f>927+50</f>
        <v>977</v>
      </c>
      <c r="K27" s="15">
        <v>21</v>
      </c>
      <c r="L27" s="15"/>
      <c r="M27" s="15"/>
      <c r="N27" s="15">
        <v>229</v>
      </c>
      <c r="O27" s="15"/>
      <c r="P27" s="15"/>
      <c r="Q27" s="16"/>
      <c r="R27" s="16">
        <v>150</v>
      </c>
      <c r="S27" s="16">
        <v>50</v>
      </c>
      <c r="T27" s="16"/>
    </row>
    <row r="28" spans="1:20" s="11" customFormat="1" ht="15.75" x14ac:dyDescent="0.25">
      <c r="A28" s="12">
        <v>19</v>
      </c>
      <c r="B28" s="3" t="s">
        <v>49</v>
      </c>
      <c r="C28" s="14"/>
      <c r="D28" s="14"/>
      <c r="E28" s="14"/>
      <c r="F28" s="14"/>
      <c r="G28" s="15"/>
      <c r="H28" s="15"/>
      <c r="I28" s="15"/>
      <c r="J28" s="18">
        <v>64</v>
      </c>
      <c r="K28" s="15"/>
      <c r="L28" s="15"/>
      <c r="M28" s="15"/>
      <c r="N28" s="15">
        <v>58</v>
      </c>
      <c r="O28" s="15"/>
      <c r="P28" s="15"/>
      <c r="Q28" s="16"/>
      <c r="R28" s="16">
        <v>150</v>
      </c>
      <c r="S28" s="16">
        <v>50</v>
      </c>
      <c r="T28" s="16"/>
    </row>
    <row r="29" spans="1:20" s="11" customFormat="1" ht="15.75" x14ac:dyDescent="0.25">
      <c r="A29" s="12">
        <v>20</v>
      </c>
      <c r="B29" s="3" t="s">
        <v>50</v>
      </c>
      <c r="C29" s="14"/>
      <c r="D29" s="14"/>
      <c r="E29" s="14"/>
      <c r="F29" s="14"/>
      <c r="G29" s="15"/>
      <c r="H29" s="15"/>
      <c r="I29" s="15"/>
      <c r="J29" s="18">
        <v>0</v>
      </c>
      <c r="K29" s="15"/>
      <c r="L29" s="15"/>
      <c r="M29" s="15"/>
      <c r="N29" s="15">
        <v>85</v>
      </c>
      <c r="O29" s="15"/>
      <c r="P29" s="15"/>
      <c r="Q29" s="16"/>
      <c r="R29" s="16">
        <v>150</v>
      </c>
      <c r="S29" s="16">
        <v>50</v>
      </c>
      <c r="T29" s="16"/>
    </row>
    <row r="30" spans="1:20" s="11" customFormat="1" ht="15.75" x14ac:dyDescent="0.25">
      <c r="A30" s="12">
        <v>21</v>
      </c>
      <c r="B30" s="3" t="s">
        <v>51</v>
      </c>
      <c r="C30" s="14"/>
      <c r="D30" s="14"/>
      <c r="E30" s="14"/>
      <c r="F30" s="14"/>
      <c r="G30" s="15"/>
      <c r="H30" s="15"/>
      <c r="I30" s="15"/>
      <c r="J30" s="18">
        <v>107</v>
      </c>
      <c r="K30" s="15"/>
      <c r="L30" s="15"/>
      <c r="M30" s="15"/>
      <c r="N30" s="15"/>
      <c r="O30" s="15"/>
      <c r="P30" s="15"/>
      <c r="Q30" s="16"/>
      <c r="R30" s="16">
        <v>150</v>
      </c>
      <c r="S30" s="16">
        <v>50</v>
      </c>
      <c r="T30" s="16"/>
    </row>
    <row r="31" spans="1:20" s="11" customFormat="1" ht="15.75" x14ac:dyDescent="0.25">
      <c r="A31" s="12">
        <v>22</v>
      </c>
      <c r="B31" s="3" t="s">
        <v>81</v>
      </c>
      <c r="C31" s="14"/>
      <c r="D31" s="14"/>
      <c r="E31" s="14"/>
      <c r="F31" s="14"/>
      <c r="G31" s="15"/>
      <c r="H31" s="15"/>
      <c r="I31" s="15"/>
      <c r="J31" s="19">
        <v>115</v>
      </c>
      <c r="K31" s="15"/>
      <c r="L31" s="15"/>
      <c r="M31" s="15"/>
      <c r="N31" s="15"/>
      <c r="O31" s="15"/>
      <c r="P31" s="15"/>
      <c r="Q31" s="16"/>
      <c r="R31" s="16">
        <v>150</v>
      </c>
      <c r="S31" s="16">
        <v>50</v>
      </c>
      <c r="T31" s="16"/>
    </row>
    <row r="32" spans="1:20" s="11" customFormat="1" ht="15.75" x14ac:dyDescent="0.25">
      <c r="A32" s="12">
        <v>23</v>
      </c>
      <c r="B32" s="3" t="s">
        <v>52</v>
      </c>
      <c r="C32" s="14"/>
      <c r="D32" s="14"/>
      <c r="E32" s="14"/>
      <c r="F32" s="14"/>
      <c r="G32" s="15"/>
      <c r="H32" s="15"/>
      <c r="I32" s="15"/>
      <c r="J32" s="19">
        <f>245+50</f>
        <v>295</v>
      </c>
      <c r="K32" s="15">
        <v>29</v>
      </c>
      <c r="L32" s="15"/>
      <c r="M32" s="15"/>
      <c r="N32" s="15">
        <v>65</v>
      </c>
      <c r="O32" s="15"/>
      <c r="P32" s="15"/>
      <c r="Q32" s="16"/>
      <c r="R32" s="16">
        <v>150</v>
      </c>
      <c r="S32" s="16">
        <v>50</v>
      </c>
      <c r="T32" s="16"/>
    </row>
    <row r="33" spans="1:22" s="11" customFormat="1" ht="15.75" x14ac:dyDescent="0.25">
      <c r="A33" s="12">
        <v>24</v>
      </c>
      <c r="B33" s="20" t="s">
        <v>64</v>
      </c>
      <c r="C33" s="14"/>
      <c r="D33" s="14"/>
      <c r="E33" s="14"/>
      <c r="F33" s="14"/>
      <c r="G33" s="15"/>
      <c r="H33" s="15"/>
      <c r="I33" s="15"/>
      <c r="J33" s="19">
        <v>72</v>
      </c>
      <c r="K33" s="15"/>
      <c r="L33" s="15"/>
      <c r="M33" s="15"/>
      <c r="N33" s="15"/>
      <c r="O33" s="15"/>
      <c r="P33" s="15"/>
      <c r="Q33" s="16"/>
      <c r="R33" s="16">
        <v>150</v>
      </c>
      <c r="S33" s="16">
        <v>50</v>
      </c>
      <c r="T33" s="16"/>
    </row>
    <row r="34" spans="1:22" s="11" customFormat="1" ht="15.75" x14ac:dyDescent="0.25">
      <c r="A34" s="12">
        <v>25</v>
      </c>
      <c r="B34" s="3" t="s">
        <v>53</v>
      </c>
      <c r="C34" s="14"/>
      <c r="D34" s="14"/>
      <c r="E34" s="14"/>
      <c r="F34" s="14"/>
      <c r="G34" s="15"/>
      <c r="H34" s="15"/>
      <c r="I34" s="15"/>
      <c r="J34" s="19"/>
      <c r="K34" s="15"/>
      <c r="L34" s="15"/>
      <c r="M34" s="15"/>
      <c r="N34" s="15"/>
      <c r="O34" s="15"/>
      <c r="P34" s="15"/>
      <c r="Q34" s="16"/>
      <c r="R34" s="16">
        <v>150</v>
      </c>
      <c r="S34" s="16">
        <v>50</v>
      </c>
      <c r="T34" s="16"/>
    </row>
    <row r="35" spans="1:22" s="11" customFormat="1" ht="15.75" x14ac:dyDescent="0.25">
      <c r="A35" s="12">
        <v>26</v>
      </c>
      <c r="B35" s="3" t="s">
        <v>54</v>
      </c>
      <c r="C35" s="14"/>
      <c r="D35" s="14"/>
      <c r="E35" s="14"/>
      <c r="F35" s="14"/>
      <c r="G35" s="15"/>
      <c r="H35" s="15"/>
      <c r="I35" s="15"/>
      <c r="J35" s="19">
        <v>68</v>
      </c>
      <c r="K35" s="15"/>
      <c r="L35" s="15"/>
      <c r="M35" s="15"/>
      <c r="N35" s="15"/>
      <c r="O35" s="15"/>
      <c r="P35" s="15"/>
      <c r="Q35" s="16"/>
      <c r="R35" s="16">
        <v>150</v>
      </c>
      <c r="S35" s="16"/>
      <c r="T35" s="16"/>
    </row>
    <row r="36" spans="1:22" s="11" customFormat="1" ht="15.75" x14ac:dyDescent="0.25">
      <c r="A36" s="12">
        <v>27</v>
      </c>
      <c r="B36" s="20" t="s">
        <v>65</v>
      </c>
      <c r="C36" s="14"/>
      <c r="D36" s="14"/>
      <c r="E36" s="14"/>
      <c r="F36" s="14"/>
      <c r="G36" s="15"/>
      <c r="H36" s="15"/>
      <c r="I36" s="15"/>
      <c r="J36" s="19"/>
      <c r="K36" s="15"/>
      <c r="L36" s="15"/>
      <c r="M36" s="15"/>
      <c r="N36" s="15"/>
      <c r="O36" s="15"/>
      <c r="P36" s="15"/>
      <c r="Q36" s="16"/>
      <c r="R36" s="16"/>
      <c r="S36" s="16">
        <v>50</v>
      </c>
      <c r="T36" s="16"/>
    </row>
    <row r="37" spans="1:22" s="11" customFormat="1" ht="15.75" x14ac:dyDescent="0.25">
      <c r="A37" s="12">
        <v>28</v>
      </c>
      <c r="B37" s="3" t="s">
        <v>55</v>
      </c>
      <c r="C37" s="14"/>
      <c r="D37" s="14"/>
      <c r="E37" s="14"/>
      <c r="F37" s="14"/>
      <c r="G37" s="15"/>
      <c r="H37" s="15"/>
      <c r="I37" s="15"/>
      <c r="J37" s="19">
        <v>38</v>
      </c>
      <c r="K37" s="15"/>
      <c r="L37" s="15"/>
      <c r="M37" s="15"/>
      <c r="N37" s="15">
        <v>44</v>
      </c>
      <c r="O37" s="15"/>
      <c r="P37" s="14">
        <v>2</v>
      </c>
      <c r="Q37" s="16"/>
      <c r="R37" s="16">
        <v>150</v>
      </c>
      <c r="S37" s="16">
        <v>50</v>
      </c>
      <c r="T37" s="14">
        <v>20</v>
      </c>
    </row>
    <row r="38" spans="1:22" s="71" customFormat="1" ht="15.75" x14ac:dyDescent="0.25">
      <c r="A38" s="57">
        <v>29</v>
      </c>
      <c r="B38" s="65" t="s">
        <v>56</v>
      </c>
      <c r="C38" s="57"/>
      <c r="D38" s="57"/>
      <c r="E38" s="57"/>
      <c r="F38" s="57"/>
      <c r="G38" s="57"/>
      <c r="H38" s="57"/>
      <c r="I38" s="57"/>
      <c r="J38" s="67">
        <v>0</v>
      </c>
      <c r="K38" s="57"/>
      <c r="L38" s="57"/>
      <c r="M38" s="57"/>
      <c r="N38" s="57">
        <v>0</v>
      </c>
      <c r="O38" s="57"/>
      <c r="P38" s="57">
        <v>167</v>
      </c>
      <c r="Q38" s="57"/>
      <c r="R38" s="57"/>
      <c r="S38" s="57"/>
      <c r="T38" s="57">
        <v>200</v>
      </c>
    </row>
    <row r="39" spans="1:22" s="11" customFormat="1" ht="15.75" x14ac:dyDescent="0.25">
      <c r="A39" s="12">
        <v>30</v>
      </c>
      <c r="B39" s="3" t="s">
        <v>57</v>
      </c>
      <c r="C39" s="14"/>
      <c r="D39" s="14"/>
      <c r="E39" s="14"/>
      <c r="F39" s="14"/>
      <c r="G39" s="15"/>
      <c r="H39" s="15"/>
      <c r="I39" s="15"/>
      <c r="J39" s="19">
        <v>273</v>
      </c>
      <c r="K39" s="15"/>
      <c r="L39" s="15"/>
      <c r="M39" s="15"/>
      <c r="N39" s="15">
        <v>86</v>
      </c>
      <c r="O39" s="15">
        <v>32</v>
      </c>
      <c r="P39" s="14">
        <v>51</v>
      </c>
      <c r="Q39" s="16"/>
      <c r="R39" s="16">
        <v>150</v>
      </c>
      <c r="S39" s="16">
        <v>50</v>
      </c>
      <c r="T39" s="14">
        <v>70</v>
      </c>
    </row>
    <row r="40" spans="1:22" s="11" customFormat="1" ht="15.75" x14ac:dyDescent="0.25">
      <c r="A40" s="12">
        <v>31</v>
      </c>
      <c r="B40" s="3" t="s">
        <v>58</v>
      </c>
      <c r="C40" s="14"/>
      <c r="D40" s="14"/>
      <c r="E40" s="14"/>
      <c r="F40" s="14"/>
      <c r="G40" s="15"/>
      <c r="H40" s="15"/>
      <c r="I40" s="15"/>
      <c r="J40" s="19">
        <v>116</v>
      </c>
      <c r="K40" s="15"/>
      <c r="L40" s="15"/>
      <c r="M40" s="15"/>
      <c r="N40" s="15"/>
      <c r="O40" s="15"/>
      <c r="P40" s="15"/>
      <c r="Q40" s="16"/>
      <c r="R40" s="16">
        <v>150</v>
      </c>
      <c r="S40" s="16"/>
      <c r="T40" s="16"/>
    </row>
    <row r="41" spans="1:22" s="11" customFormat="1" ht="15.75" x14ac:dyDescent="0.25">
      <c r="A41" s="12">
        <v>32</v>
      </c>
      <c r="B41" s="20" t="s">
        <v>62</v>
      </c>
      <c r="C41" s="14"/>
      <c r="D41" s="14"/>
      <c r="E41" s="14"/>
      <c r="F41" s="14"/>
      <c r="G41" s="15"/>
      <c r="H41" s="15"/>
      <c r="I41" s="15"/>
      <c r="J41" s="15"/>
      <c r="K41" s="15"/>
      <c r="L41" s="15"/>
      <c r="M41" s="15"/>
      <c r="N41" s="15">
        <v>49</v>
      </c>
      <c r="O41" s="15"/>
      <c r="P41" s="15"/>
      <c r="Q41" s="16"/>
      <c r="R41" s="16"/>
      <c r="S41" s="16">
        <v>50</v>
      </c>
      <c r="T41" s="16"/>
    </row>
    <row r="42" spans="1:22" s="11" customFormat="1" ht="15.75" x14ac:dyDescent="0.25">
      <c r="A42" s="12">
        <v>33</v>
      </c>
      <c r="B42" s="20" t="s">
        <v>66</v>
      </c>
      <c r="C42" s="14"/>
      <c r="D42" s="14"/>
      <c r="E42" s="14"/>
      <c r="F42" s="14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6"/>
      <c r="R42" s="16">
        <v>150</v>
      </c>
      <c r="S42" s="16">
        <v>50</v>
      </c>
      <c r="T42" s="16"/>
    </row>
    <row r="43" spans="1:22" s="11" customFormat="1" ht="15.75" x14ac:dyDescent="0.25">
      <c r="A43" s="12">
        <v>34</v>
      </c>
      <c r="B43" s="20" t="s">
        <v>67</v>
      </c>
      <c r="C43" s="14"/>
      <c r="D43" s="14"/>
      <c r="E43" s="14"/>
      <c r="F43" s="14"/>
      <c r="G43" s="15"/>
      <c r="H43" s="15"/>
      <c r="I43" s="15"/>
      <c r="J43" s="19"/>
      <c r="K43" s="15"/>
      <c r="L43" s="15"/>
      <c r="M43" s="15"/>
      <c r="N43" s="15"/>
      <c r="O43" s="15"/>
      <c r="P43" s="15"/>
      <c r="Q43" s="16"/>
      <c r="R43" s="16">
        <v>150</v>
      </c>
      <c r="S43" s="16">
        <v>50</v>
      </c>
      <c r="T43" s="16"/>
    </row>
    <row r="44" spans="1:22" s="11" customFormat="1" ht="15.75" x14ac:dyDescent="0.25">
      <c r="A44" s="12">
        <v>35</v>
      </c>
      <c r="B44" s="20" t="s">
        <v>69</v>
      </c>
      <c r="C44" s="14"/>
      <c r="D44" s="14"/>
      <c r="E44" s="14"/>
      <c r="F44" s="14"/>
      <c r="G44" s="68"/>
      <c r="H44" s="15"/>
      <c r="I44" s="15"/>
      <c r="J44" s="19"/>
      <c r="K44" s="15"/>
      <c r="L44" s="15"/>
      <c r="M44" s="15"/>
      <c r="N44" s="15"/>
      <c r="O44" s="15"/>
      <c r="P44" s="15"/>
      <c r="Q44" s="16"/>
      <c r="R44" s="16">
        <v>150</v>
      </c>
      <c r="S44" s="16">
        <v>50</v>
      </c>
      <c r="T44" s="16"/>
    </row>
    <row r="46" spans="1:22" ht="18.75" x14ac:dyDescent="0.25">
      <c r="G46" s="43"/>
    </row>
    <row r="47" spans="1:22" ht="30.75" customHeight="1" x14ac:dyDescent="0.25">
      <c r="A47" s="43" t="s">
        <v>31</v>
      </c>
      <c r="B47" s="43"/>
      <c r="C47" s="43"/>
      <c r="D47" s="43"/>
      <c r="E47" s="43"/>
      <c r="F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</row>
    <row r="48" spans="1:22" x14ac:dyDescent="0.25">
      <c r="G48" s="44"/>
    </row>
    <row r="49" spans="1:22" s="49" customFormat="1" ht="49.5" customHeight="1" x14ac:dyDescent="0.2">
      <c r="A49" s="80" t="s">
        <v>2</v>
      </c>
      <c r="B49" s="80" t="s">
        <v>3</v>
      </c>
      <c r="C49" s="80" t="s">
        <v>30</v>
      </c>
      <c r="D49" s="100" t="s">
        <v>25</v>
      </c>
      <c r="E49" s="101"/>
      <c r="F49" s="102"/>
      <c r="G49" s="46" t="s">
        <v>23</v>
      </c>
      <c r="H49" s="47"/>
      <c r="I49" s="82" t="s">
        <v>24</v>
      </c>
      <c r="J49" s="83"/>
      <c r="K49" s="83"/>
      <c r="L49" s="84"/>
      <c r="M49" s="48"/>
      <c r="N49" s="85" t="s">
        <v>26</v>
      </c>
      <c r="O49" s="86"/>
      <c r="P49" s="87"/>
      <c r="Q49" s="88" t="s">
        <v>27</v>
      </c>
      <c r="R49" s="89"/>
      <c r="S49" s="90"/>
      <c r="T49" s="91" t="s">
        <v>29</v>
      </c>
      <c r="U49" s="92"/>
      <c r="V49" s="93"/>
    </row>
    <row r="50" spans="1:22" s="49" customFormat="1" ht="102" x14ac:dyDescent="0.25">
      <c r="A50" s="81"/>
      <c r="B50" s="81"/>
      <c r="C50" s="81"/>
      <c r="D50" s="46" t="s">
        <v>20</v>
      </c>
      <c r="E50" s="46" t="s">
        <v>21</v>
      </c>
      <c r="F50" s="46" t="s">
        <v>22</v>
      </c>
      <c r="G50" s="50">
        <f t="shared" ref="G50:G56" si="2">H51*100/F51</f>
        <v>7.421875</v>
      </c>
      <c r="H50" s="46"/>
      <c r="I50" s="51" t="s">
        <v>20</v>
      </c>
      <c r="J50" s="51" t="s">
        <v>21</v>
      </c>
      <c r="K50" s="51" t="s">
        <v>22</v>
      </c>
      <c r="L50" s="51" t="s">
        <v>23</v>
      </c>
      <c r="M50" s="51"/>
      <c r="N50" s="52" t="s">
        <v>20</v>
      </c>
      <c r="O50" s="52" t="s">
        <v>21</v>
      </c>
      <c r="P50" s="52" t="s">
        <v>22</v>
      </c>
      <c r="Q50" s="53" t="s">
        <v>7</v>
      </c>
      <c r="R50" s="53" t="s">
        <v>8</v>
      </c>
      <c r="S50" s="53" t="s">
        <v>28</v>
      </c>
      <c r="T50" s="54" t="s">
        <v>7</v>
      </c>
      <c r="U50" s="54" t="s">
        <v>8</v>
      </c>
      <c r="V50" s="54" t="s">
        <v>28</v>
      </c>
    </row>
    <row r="51" spans="1:22" s="27" customFormat="1" ht="15.75" x14ac:dyDescent="0.25">
      <c r="A51" s="29" t="s">
        <v>73</v>
      </c>
      <c r="B51" s="33" t="s">
        <v>72</v>
      </c>
      <c r="C51" s="31"/>
      <c r="D51" s="32">
        <f>SUM(D52:D57)</f>
        <v>905</v>
      </c>
      <c r="E51" s="32">
        <f>SUM(E52:E57)</f>
        <v>906</v>
      </c>
      <c r="F51" s="32">
        <f>SUM(F52:F57)</f>
        <v>512</v>
      </c>
      <c r="G51" s="40">
        <f t="shared" si="2"/>
        <v>5.5900621118012426</v>
      </c>
      <c r="H51" s="32">
        <f>SUM(H52:H57)</f>
        <v>38</v>
      </c>
      <c r="I51" s="24"/>
      <c r="J51" s="24"/>
      <c r="K51" s="24"/>
      <c r="L51" s="24"/>
      <c r="M51" s="24"/>
      <c r="N51" s="25"/>
      <c r="O51" s="25"/>
      <c r="P51" s="25"/>
      <c r="Q51" s="22"/>
      <c r="R51" s="22"/>
      <c r="S51" s="22"/>
      <c r="T51" s="26"/>
      <c r="U51" s="26"/>
      <c r="V51" s="26"/>
    </row>
    <row r="52" spans="1:22" s="27" customFormat="1" ht="24" customHeight="1" x14ac:dyDescent="0.25">
      <c r="A52" s="22">
        <v>1</v>
      </c>
      <c r="B52" s="28" t="s">
        <v>52</v>
      </c>
      <c r="C52" s="22"/>
      <c r="D52" s="30">
        <v>230</v>
      </c>
      <c r="E52" s="23">
        <f>9+6+3+2+5+79+141+29</f>
        <v>274</v>
      </c>
      <c r="F52" s="23">
        <f>83+78</f>
        <v>161</v>
      </c>
      <c r="G52" s="40">
        <f t="shared" si="2"/>
        <v>0</v>
      </c>
      <c r="H52" s="23">
        <f>6+3</f>
        <v>9</v>
      </c>
      <c r="I52" s="24"/>
      <c r="J52" s="24"/>
      <c r="K52" s="24"/>
      <c r="L52" s="24"/>
      <c r="M52" s="24"/>
      <c r="N52" s="25"/>
      <c r="O52" s="25"/>
      <c r="P52" s="25"/>
      <c r="Q52" s="22">
        <v>88.82</v>
      </c>
      <c r="R52" s="22"/>
      <c r="S52" s="22"/>
      <c r="T52" s="103" t="s">
        <v>83</v>
      </c>
      <c r="U52" s="26"/>
      <c r="V52" s="26"/>
    </row>
    <row r="53" spans="1:22" s="27" customFormat="1" ht="15.75" x14ac:dyDescent="0.25">
      <c r="A53" s="22">
        <v>2</v>
      </c>
      <c r="B53" s="28" t="s">
        <v>49</v>
      </c>
      <c r="C53" s="22"/>
      <c r="D53" s="30">
        <v>43</v>
      </c>
      <c r="E53" s="23">
        <f>5+33</f>
        <v>38</v>
      </c>
      <c r="F53" s="23">
        <f>1+18</f>
        <v>19</v>
      </c>
      <c r="G53" s="40">
        <f t="shared" si="2"/>
        <v>4.166666666666667</v>
      </c>
      <c r="H53" s="23">
        <v>0</v>
      </c>
      <c r="I53" s="24"/>
      <c r="J53" s="24"/>
      <c r="K53" s="24"/>
      <c r="L53" s="24"/>
      <c r="M53" s="24"/>
      <c r="N53" s="25"/>
      <c r="O53" s="25"/>
      <c r="P53" s="25"/>
      <c r="Q53" s="22">
        <v>100</v>
      </c>
      <c r="R53" s="22"/>
      <c r="S53" s="22"/>
      <c r="T53" s="104"/>
      <c r="U53" s="26"/>
      <c r="V53" s="26"/>
    </row>
    <row r="54" spans="1:22" s="27" customFormat="1" ht="15.75" x14ac:dyDescent="0.25">
      <c r="A54" s="22">
        <v>3</v>
      </c>
      <c r="B54" s="28" t="s">
        <v>42</v>
      </c>
      <c r="C54" s="22"/>
      <c r="D54" s="30">
        <v>191</v>
      </c>
      <c r="E54" s="23">
        <f>14+1+48+130+7</f>
        <v>200</v>
      </c>
      <c r="F54" s="23">
        <v>96</v>
      </c>
      <c r="G54" s="40">
        <f t="shared" si="2"/>
        <v>9.0277777777777786</v>
      </c>
      <c r="H54" s="23">
        <f>2+2</f>
        <v>4</v>
      </c>
      <c r="I54" s="24"/>
      <c r="J54" s="24"/>
      <c r="K54" s="24"/>
      <c r="L54" s="24"/>
      <c r="M54" s="24"/>
      <c r="N54" s="25"/>
      <c r="O54" s="25"/>
      <c r="P54" s="25"/>
      <c r="Q54" s="22">
        <v>90.15</v>
      </c>
      <c r="R54" s="22"/>
      <c r="S54" s="22"/>
      <c r="T54" s="104"/>
      <c r="U54" s="26"/>
      <c r="V54" s="26"/>
    </row>
    <row r="55" spans="1:22" s="27" customFormat="1" ht="15.75" x14ac:dyDescent="0.25">
      <c r="A55" s="22">
        <v>4</v>
      </c>
      <c r="B55" s="28" t="s">
        <v>71</v>
      </c>
      <c r="C55" s="22"/>
      <c r="D55" s="30">
        <v>291</v>
      </c>
      <c r="E55" s="23">
        <f>6+31+195+12</f>
        <v>244</v>
      </c>
      <c r="F55" s="23">
        <v>144</v>
      </c>
      <c r="G55" s="40">
        <f t="shared" si="2"/>
        <v>4.7619047619047619</v>
      </c>
      <c r="H55" s="23">
        <f>1+9+3</f>
        <v>13</v>
      </c>
      <c r="I55" s="24"/>
      <c r="J55" s="24"/>
      <c r="K55" s="24"/>
      <c r="L55" s="24"/>
      <c r="M55" s="24"/>
      <c r="N55" s="25"/>
      <c r="O55" s="25"/>
      <c r="P55" s="25"/>
      <c r="Q55" s="22">
        <v>89.87</v>
      </c>
      <c r="R55" s="22"/>
      <c r="S55" s="22"/>
      <c r="T55" s="105"/>
      <c r="U55" s="26"/>
      <c r="V55" s="26"/>
    </row>
    <row r="56" spans="1:22" s="27" customFormat="1" ht="15.75" x14ac:dyDescent="0.25">
      <c r="A56" s="22">
        <v>5</v>
      </c>
      <c r="B56" s="28" t="s">
        <v>70</v>
      </c>
      <c r="C56" s="22"/>
      <c r="D56" s="30">
        <v>112</v>
      </c>
      <c r="E56" s="23">
        <f>6+2+4+1+28+51+19</f>
        <v>111</v>
      </c>
      <c r="F56" s="23">
        <f>43+20</f>
        <v>63</v>
      </c>
      <c r="G56" s="40">
        <f t="shared" si="2"/>
        <v>31.03448275862069</v>
      </c>
      <c r="H56" s="23">
        <v>3</v>
      </c>
      <c r="I56" s="24"/>
      <c r="J56" s="24"/>
      <c r="K56" s="24"/>
      <c r="L56" s="24"/>
      <c r="M56" s="24"/>
      <c r="N56" s="25"/>
      <c r="O56" s="25"/>
      <c r="P56" s="25"/>
      <c r="Q56" s="22">
        <v>88.85</v>
      </c>
      <c r="R56" s="22"/>
      <c r="S56" s="22"/>
      <c r="T56" s="103" t="s">
        <v>84</v>
      </c>
      <c r="U56" s="26"/>
      <c r="V56" s="26"/>
    </row>
    <row r="57" spans="1:22" s="27" customFormat="1" ht="23.25" customHeight="1" x14ac:dyDescent="0.25">
      <c r="A57" s="22">
        <v>6</v>
      </c>
      <c r="B57" s="28" t="s">
        <v>58</v>
      </c>
      <c r="C57" s="22"/>
      <c r="D57" s="30">
        <v>38</v>
      </c>
      <c r="E57" s="23">
        <f>2+3+34</f>
        <v>39</v>
      </c>
      <c r="F57" s="23">
        <f>2+27</f>
        <v>29</v>
      </c>
      <c r="G57" s="37"/>
      <c r="H57" s="23">
        <f>2+7</f>
        <v>9</v>
      </c>
      <c r="I57" s="24"/>
      <c r="J57" s="24"/>
      <c r="K57" s="24"/>
      <c r="L57" s="24"/>
      <c r="M57" s="24"/>
      <c r="N57" s="25"/>
      <c r="O57" s="25"/>
      <c r="P57" s="25"/>
      <c r="Q57" s="22">
        <v>98.65</v>
      </c>
      <c r="R57" s="22"/>
      <c r="S57" s="22"/>
      <c r="T57" s="105"/>
      <c r="U57" s="26"/>
      <c r="V57" s="26"/>
    </row>
    <row r="58" spans="1:22" s="27" customFormat="1" ht="15.75" x14ac:dyDescent="0.25">
      <c r="A58" s="29" t="s">
        <v>74</v>
      </c>
      <c r="B58" s="33" t="s">
        <v>75</v>
      </c>
      <c r="C58" s="22"/>
      <c r="D58" s="37"/>
      <c r="E58" s="37"/>
      <c r="F58" s="37"/>
      <c r="G58" s="37"/>
      <c r="H58" s="37"/>
      <c r="I58" s="38">
        <f>SUM(I59:I65)</f>
        <v>422</v>
      </c>
      <c r="J58" s="38">
        <f>SUM(J59:J65)</f>
        <v>115</v>
      </c>
      <c r="K58" s="38">
        <f>SUM(K59:K65)</f>
        <v>81</v>
      </c>
      <c r="L58" s="41">
        <f>M58*100/K58</f>
        <v>28.395061728395063</v>
      </c>
      <c r="M58" s="38">
        <f>SUM(M59:M65)</f>
        <v>23</v>
      </c>
      <c r="N58" s="25"/>
      <c r="O58" s="25"/>
      <c r="P58" s="25"/>
      <c r="Q58" s="22"/>
      <c r="R58" s="22"/>
      <c r="S58" s="22"/>
      <c r="T58" s="26"/>
      <c r="U58" s="26"/>
      <c r="V58" s="26"/>
    </row>
    <row r="59" spans="1:22" s="27" customFormat="1" ht="22.5" customHeight="1" x14ac:dyDescent="0.25">
      <c r="A59" s="22">
        <v>1</v>
      </c>
      <c r="B59" s="34" t="s">
        <v>76</v>
      </c>
      <c r="C59" s="22"/>
      <c r="D59" s="37"/>
      <c r="E59" s="37"/>
      <c r="F59" s="37"/>
      <c r="G59" s="37"/>
      <c r="H59" s="37"/>
      <c r="I59" s="17">
        <v>113</v>
      </c>
      <c r="J59" s="24">
        <f>9+6+5+6</f>
        <v>26</v>
      </c>
      <c r="K59" s="24">
        <v>19</v>
      </c>
      <c r="L59" s="42">
        <f t="shared" ref="L59:L65" si="3">M59*100/K59</f>
        <v>26.315789473684209</v>
      </c>
      <c r="M59" s="24">
        <f>2+3</f>
        <v>5</v>
      </c>
      <c r="N59" s="25"/>
      <c r="O59" s="25"/>
      <c r="P59" s="25"/>
      <c r="Q59" s="22"/>
      <c r="R59" s="22">
        <v>95</v>
      </c>
      <c r="S59" s="22"/>
      <c r="T59" s="70"/>
      <c r="U59" s="103" t="s">
        <v>85</v>
      </c>
      <c r="V59" s="26"/>
    </row>
    <row r="60" spans="1:22" s="27" customFormat="1" ht="15.75" x14ac:dyDescent="0.25">
      <c r="A60" s="22">
        <v>2</v>
      </c>
      <c r="B60" s="35" t="s">
        <v>77</v>
      </c>
      <c r="C60" s="22"/>
      <c r="D60" s="37"/>
      <c r="E60" s="37"/>
      <c r="F60" s="37"/>
      <c r="G60" s="37"/>
      <c r="H60" s="37"/>
      <c r="I60" s="17">
        <v>126</v>
      </c>
      <c r="J60" s="24">
        <f>15+8+2+7</f>
        <v>32</v>
      </c>
      <c r="K60" s="24">
        <v>18</v>
      </c>
      <c r="L60" s="42">
        <f t="shared" si="3"/>
        <v>5.5555555555555554</v>
      </c>
      <c r="M60" s="24">
        <v>1</v>
      </c>
      <c r="N60" s="25"/>
      <c r="O60" s="25"/>
      <c r="P60" s="25"/>
      <c r="Q60" s="22"/>
      <c r="R60" s="22">
        <v>95.05</v>
      </c>
      <c r="S60" s="22"/>
      <c r="T60" s="70"/>
      <c r="U60" s="104"/>
      <c r="V60" s="26"/>
    </row>
    <row r="61" spans="1:22" s="27" customFormat="1" ht="15.75" x14ac:dyDescent="0.25">
      <c r="A61" s="22">
        <v>3</v>
      </c>
      <c r="B61" s="34" t="s">
        <v>35</v>
      </c>
      <c r="C61" s="22"/>
      <c r="D61" s="37"/>
      <c r="E61" s="37"/>
      <c r="F61" s="37"/>
      <c r="G61" s="37"/>
      <c r="H61" s="37"/>
      <c r="I61" s="17">
        <v>73</v>
      </c>
      <c r="J61" s="24">
        <f>5+3+2+1</f>
        <v>11</v>
      </c>
      <c r="K61" s="24">
        <v>7</v>
      </c>
      <c r="L61" s="42">
        <f t="shared" si="3"/>
        <v>57.142857142857146</v>
      </c>
      <c r="M61" s="24">
        <f>1+3</f>
        <v>4</v>
      </c>
      <c r="N61" s="25"/>
      <c r="O61" s="25"/>
      <c r="P61" s="25"/>
      <c r="Q61" s="22"/>
      <c r="R61" s="22">
        <v>89.85</v>
      </c>
      <c r="S61" s="22"/>
      <c r="T61" s="26"/>
      <c r="U61" s="105"/>
      <c r="V61" s="26"/>
    </row>
    <row r="62" spans="1:22" s="27" customFormat="1" ht="15.75" customHeight="1" x14ac:dyDescent="0.25">
      <c r="A62" s="22">
        <v>4</v>
      </c>
      <c r="B62" s="35" t="s">
        <v>55</v>
      </c>
      <c r="C62" s="22"/>
      <c r="D62" s="37"/>
      <c r="E62" s="37"/>
      <c r="F62" s="37"/>
      <c r="G62" s="37"/>
      <c r="H62" s="37"/>
      <c r="I62" s="17">
        <v>0</v>
      </c>
      <c r="J62" s="24">
        <v>0</v>
      </c>
      <c r="K62" s="24">
        <v>0</v>
      </c>
      <c r="L62" s="42">
        <v>0</v>
      </c>
      <c r="M62" s="24">
        <v>0</v>
      </c>
      <c r="N62" s="25"/>
      <c r="O62" s="25"/>
      <c r="P62" s="25"/>
      <c r="Q62" s="22"/>
      <c r="R62" s="69" t="s">
        <v>82</v>
      </c>
      <c r="S62" s="22"/>
      <c r="T62" s="26"/>
      <c r="U62" s="103" t="s">
        <v>86</v>
      </c>
      <c r="V62" s="26"/>
    </row>
    <row r="63" spans="1:22" s="27" customFormat="1" ht="31.5" x14ac:dyDescent="0.25">
      <c r="A63" s="22">
        <v>5</v>
      </c>
      <c r="B63" s="36" t="s">
        <v>78</v>
      </c>
      <c r="C63" s="22"/>
      <c r="D63" s="37"/>
      <c r="E63" s="37"/>
      <c r="F63" s="37"/>
      <c r="G63" s="37"/>
      <c r="H63" s="37"/>
      <c r="I63" s="17">
        <v>54</v>
      </c>
      <c r="J63" s="24">
        <f>3+1+2+9</f>
        <v>15</v>
      </c>
      <c r="K63" s="24">
        <v>8</v>
      </c>
      <c r="L63" s="42">
        <f t="shared" si="3"/>
        <v>37.5</v>
      </c>
      <c r="M63" s="24">
        <f>1+2</f>
        <v>3</v>
      </c>
      <c r="N63" s="25"/>
      <c r="O63" s="25"/>
      <c r="P63" s="25"/>
      <c r="Q63" s="22"/>
      <c r="R63" s="22">
        <v>100</v>
      </c>
      <c r="S63" s="22"/>
      <c r="T63" s="26"/>
      <c r="U63" s="104"/>
      <c r="V63" s="26"/>
    </row>
    <row r="64" spans="1:22" s="27" customFormat="1" ht="15.75" x14ac:dyDescent="0.25">
      <c r="A64" s="22">
        <v>6</v>
      </c>
      <c r="B64" s="36" t="s">
        <v>62</v>
      </c>
      <c r="C64" s="22"/>
      <c r="D64" s="37"/>
      <c r="E64" s="37"/>
      <c r="F64" s="37"/>
      <c r="G64" s="37"/>
      <c r="H64" s="37"/>
      <c r="I64" s="17">
        <v>11</v>
      </c>
      <c r="J64" s="24">
        <f>2+3+2</f>
        <v>7</v>
      </c>
      <c r="K64" s="24">
        <v>6</v>
      </c>
      <c r="L64" s="42">
        <f t="shared" si="3"/>
        <v>50</v>
      </c>
      <c r="M64" s="24">
        <f>2+1</f>
        <v>3</v>
      </c>
      <c r="N64" s="25"/>
      <c r="O64" s="25"/>
      <c r="P64" s="25"/>
      <c r="Q64" s="22"/>
      <c r="R64" s="22">
        <v>100</v>
      </c>
      <c r="S64" s="22"/>
      <c r="T64" s="26"/>
      <c r="U64" s="104"/>
      <c r="V64" s="26"/>
    </row>
    <row r="65" spans="1:22" s="27" customFormat="1" ht="15.75" x14ac:dyDescent="0.25">
      <c r="A65" s="22">
        <v>7</v>
      </c>
      <c r="B65" s="39" t="s">
        <v>79</v>
      </c>
      <c r="C65" s="22"/>
      <c r="D65" s="37"/>
      <c r="E65" s="37"/>
      <c r="F65" s="37"/>
      <c r="G65" s="45"/>
      <c r="H65" s="37"/>
      <c r="I65" s="17">
        <v>45</v>
      </c>
      <c r="J65" s="24">
        <f>10+2+3+9</f>
        <v>24</v>
      </c>
      <c r="K65" s="24">
        <v>23</v>
      </c>
      <c r="L65" s="42">
        <f t="shared" si="3"/>
        <v>30.434782608695652</v>
      </c>
      <c r="M65" s="24">
        <f>1+2+4</f>
        <v>7</v>
      </c>
      <c r="N65" s="25"/>
      <c r="O65" s="25"/>
      <c r="P65" s="25"/>
      <c r="Q65" s="22"/>
      <c r="R65" s="22">
        <v>96.88</v>
      </c>
      <c r="S65" s="22"/>
      <c r="T65" s="26"/>
      <c r="U65" s="105"/>
      <c r="V65" s="26"/>
    </row>
    <row r="66" spans="1:22" s="27" customFormat="1" ht="18.75" customHeight="1" x14ac:dyDescent="0.25">
      <c r="A66" s="72" t="s">
        <v>87</v>
      </c>
      <c r="B66" s="73" t="s">
        <v>88</v>
      </c>
      <c r="C66" s="22"/>
      <c r="D66" s="37"/>
      <c r="E66" s="37"/>
      <c r="F66" s="37"/>
      <c r="G66" s="37"/>
      <c r="H66" s="37"/>
      <c r="I66" s="38"/>
      <c r="J66" s="38"/>
      <c r="K66" s="38"/>
      <c r="L66" s="41"/>
      <c r="M66" s="38"/>
      <c r="N66" s="107">
        <f>SUM(N67:N69)</f>
        <v>1720</v>
      </c>
      <c r="O66" s="107">
        <f t="shared" ref="O66:P66" si="4">SUM(O67:O69)</f>
        <v>1720</v>
      </c>
      <c r="P66" s="107">
        <f t="shared" si="4"/>
        <v>1459</v>
      </c>
      <c r="Q66" s="22"/>
      <c r="R66" s="22"/>
      <c r="S66" s="22"/>
      <c r="T66" s="26"/>
      <c r="U66" s="26"/>
      <c r="V66" s="26"/>
    </row>
    <row r="67" spans="1:22" s="27" customFormat="1" ht="18.75" customHeight="1" x14ac:dyDescent="0.25">
      <c r="A67" s="23">
        <v>1</v>
      </c>
      <c r="B67" s="74" t="s">
        <v>89</v>
      </c>
      <c r="C67" s="22"/>
      <c r="D67" s="37"/>
      <c r="E67" s="37"/>
      <c r="F67" s="37"/>
      <c r="G67" s="37"/>
      <c r="H67" s="37"/>
      <c r="I67" s="17"/>
      <c r="J67" s="24"/>
      <c r="K67" s="24"/>
      <c r="L67" s="42"/>
      <c r="M67" s="24"/>
      <c r="N67" s="77">
        <v>1330</v>
      </c>
      <c r="O67" s="77">
        <v>1330</v>
      </c>
      <c r="P67" s="77">
        <v>1100</v>
      </c>
      <c r="Q67" s="22"/>
      <c r="R67" s="22"/>
      <c r="S67" s="22"/>
      <c r="T67" s="70"/>
      <c r="U67" s="76"/>
      <c r="V67" s="26"/>
    </row>
    <row r="68" spans="1:22" s="27" customFormat="1" ht="18.75" customHeight="1" x14ac:dyDescent="0.25">
      <c r="A68" s="23">
        <v>2</v>
      </c>
      <c r="B68" s="75" t="s">
        <v>42</v>
      </c>
      <c r="C68" s="22"/>
      <c r="D68" s="37"/>
      <c r="E68" s="37"/>
      <c r="F68" s="37"/>
      <c r="G68" s="37"/>
      <c r="H68" s="37"/>
      <c r="I68" s="17"/>
      <c r="J68" s="24"/>
      <c r="K68" s="24"/>
      <c r="L68" s="42"/>
      <c r="M68" s="24"/>
      <c r="N68" s="77">
        <v>170</v>
      </c>
      <c r="O68" s="77">
        <v>170</v>
      </c>
      <c r="P68" s="77">
        <v>162</v>
      </c>
      <c r="Q68" s="22"/>
      <c r="R68" s="22"/>
      <c r="S68" s="22"/>
      <c r="T68" s="70"/>
      <c r="U68" s="76"/>
      <c r="V68" s="26"/>
    </row>
    <row r="69" spans="1:22" s="27" customFormat="1" ht="18.75" customHeight="1" x14ac:dyDescent="0.25">
      <c r="A69" s="23">
        <v>3</v>
      </c>
      <c r="B69" s="74" t="s">
        <v>90</v>
      </c>
      <c r="C69" s="22"/>
      <c r="D69" s="37"/>
      <c r="E69" s="37"/>
      <c r="F69" s="37"/>
      <c r="G69" s="37"/>
      <c r="H69" s="37"/>
      <c r="I69" s="17"/>
      <c r="J69" s="24"/>
      <c r="K69" s="24"/>
      <c r="L69" s="42"/>
      <c r="M69" s="24"/>
      <c r="N69" s="77">
        <v>220</v>
      </c>
      <c r="O69" s="77">
        <v>220</v>
      </c>
      <c r="P69" s="77">
        <v>197</v>
      </c>
      <c r="Q69" s="22"/>
      <c r="R69" s="22"/>
      <c r="S69" s="22"/>
      <c r="T69" s="26"/>
      <c r="U69" s="76"/>
      <c r="V69" s="26"/>
    </row>
  </sheetData>
  <mergeCells count="34">
    <mergeCell ref="I7:K7"/>
    <mergeCell ref="L7:O7"/>
    <mergeCell ref="A1:E2"/>
    <mergeCell ref="A49:A50"/>
    <mergeCell ref="B49:B50"/>
    <mergeCell ref="C49:C50"/>
    <mergeCell ref="D49:F49"/>
    <mergeCell ref="I49:L49"/>
    <mergeCell ref="A3:T3"/>
    <mergeCell ref="A5:A8"/>
    <mergeCell ref="B5:B8"/>
    <mergeCell ref="C5:F5"/>
    <mergeCell ref="G5:P5"/>
    <mergeCell ref="Q5:T5"/>
    <mergeCell ref="C6:C8"/>
    <mergeCell ref="D6:F6"/>
    <mergeCell ref="G6:G8"/>
    <mergeCell ref="I6:P6"/>
    <mergeCell ref="T7:T8"/>
    <mergeCell ref="Q6:Q8"/>
    <mergeCell ref="R6:T6"/>
    <mergeCell ref="D7:D8"/>
    <mergeCell ref="E7:E8"/>
    <mergeCell ref="F7:F8"/>
    <mergeCell ref="U62:U65"/>
    <mergeCell ref="T56:T57"/>
    <mergeCell ref="T52:T55"/>
    <mergeCell ref="U59:U61"/>
    <mergeCell ref="P7:P8"/>
    <mergeCell ref="R7:R8"/>
    <mergeCell ref="S7:S8"/>
    <mergeCell ref="N49:P49"/>
    <mergeCell ref="Q49:S49"/>
    <mergeCell ref="T49:V49"/>
  </mergeCells>
  <pageMargins left="0" right="0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BAO CAO 69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cp:lastPrinted>2018-01-22T00:30:52Z</cp:lastPrinted>
  <dcterms:created xsi:type="dcterms:W3CDTF">2018-01-19T01:12:42Z</dcterms:created>
  <dcterms:modified xsi:type="dcterms:W3CDTF">2018-01-22T04:14:44Z</dcterms:modified>
</cp:coreProperties>
</file>